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valiação" sheetId="1" r:id="rId4"/>
    <sheet state="visible" name="Cópia de Avaliação" sheetId="2" r:id="rId5"/>
    <sheet state="visible" name="Pesos" sheetId="3" r:id="rId6"/>
  </sheets>
  <definedNames/>
  <calcPr/>
  <extLst>
    <ext uri="GoogleSheetsCustomDataVersion2">
      <go:sheetsCustomData xmlns:go="http://customooxmlschemas.google.com/" r:id="rId7" roundtripDataChecksum="VLi/DGwpXyeJp60HgOkRS7WVhgcl+mrMmUYnRFzvdmE="/>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B59">
      <text>
        <t xml:space="preserve">======
ID#AAAAoFZiYU0
    (2023-01-24 17:11:08)
Essa pergunta talvez fosse melhor substituí-la por “possuir setro responsável pelo controle interno, ou talvez suprimi-la pois a unidade de controle interno e a auditoria interna já configuram controles sobre os registros contábeis</t>
      </text>
    </comment>
    <comment authorId="0" ref="A59">
      <text>
        <t xml:space="preserve">======
ID#AAAAoFZiYUw
    (2023-01-24 17:11:08)
Essa pergunta talvez fosse melhor substituí-la por “possuir setro responsável pelo controle interno, ou talvez suprimi-la pois a unidade de controle interno e a auditoria interna já configuram controles sobre os registros contábeis</t>
      </text>
    </comment>
  </commentList>
  <extLst>
    <ext uri="GoogleSheetsCustomDataVersion2">
      <go:sheetsCustomData xmlns:go="http://customooxmlschemas.google.com/" r:id="rId1" roundtripDataSignature="AMtx7mjjP3pbnISUFP/4bkk2WyJy97dy/A=="/>
    </ext>
  </extLst>
</comments>
</file>

<file path=xl/sharedStrings.xml><?xml version="1.0" encoding="utf-8"?>
<sst xmlns="http://schemas.openxmlformats.org/spreadsheetml/2006/main" count="287" uniqueCount="203">
  <si>
    <t>RELATÓRIO DE CONFORMIDADE</t>
  </si>
  <si>
    <t>Pessoa Jurídica contratada: (razão social)                                          CNPJ:                                     Órgão contratante:                                           N° do contrato:</t>
  </si>
  <si>
    <t>Responsável pelas informações:                                                           CPF:                                         Cargo:                                                         E-mail / Telefone:</t>
  </si>
  <si>
    <r>
      <rPr>
        <rFont val="Arial"/>
        <b/>
        <color rgb="FFFFFFFF"/>
        <sz val="12.0"/>
      </rPr>
      <t>Trata-se de uma Avaliação Simplificada?</t>
    </r>
    <r>
      <rPr>
        <rFont val="Arial"/>
        <b val="0"/>
        <color rgb="FFFFFFFF"/>
        <sz val="12.0"/>
      </rPr>
      <t xml:space="preserve"> (O Programa de Integridade foi implantado a menos de 12 meses?)</t>
    </r>
  </si>
  <si>
    <t>Não</t>
  </si>
  <si>
    <r>
      <rPr>
        <rFont val="Arial"/>
        <b/>
        <color rgb="FFFFFFFF"/>
        <sz val="12.0"/>
      </rPr>
      <t xml:space="preserve">Resposta 
</t>
    </r>
    <r>
      <rPr>
        <rFont val="Arial"/>
        <b val="0"/>
        <color rgb="FFA4C2F4"/>
        <sz val="12.0"/>
      </rPr>
      <t>(Sim / Não / Parcialmente / N/A)</t>
    </r>
  </si>
  <si>
    <r>
      <rPr>
        <rFont val="Arial"/>
        <b/>
        <color rgb="FFFFFFFF"/>
        <sz val="12.0"/>
      </rPr>
      <t xml:space="preserve">Pontuação Adquirida
</t>
    </r>
    <r>
      <rPr>
        <rFont val="Arial"/>
        <b val="0"/>
        <color rgb="FFA4C2F4"/>
        <sz val="12.0"/>
      </rPr>
      <t>Não = 0%
Parcialmente = 50%
Sim = 100%</t>
    </r>
  </si>
  <si>
    <t>Evidência</t>
  </si>
  <si>
    <t>Justificativa</t>
  </si>
  <si>
    <t>Exemplos de Documentos Comprobatórios
(Não Exaustivo)</t>
  </si>
  <si>
    <t>Mensagens de apoio ao programa: inseridas em emails enviados ao empregados e terceiros; entrevistas que abordam o tema; notícias em informativos internos; campanhas institucionais; mensagem de membros da alta direção no Código de Ética e em outras políticas de integridade; mensagem na página eletrônica da empresa sobre o compromisso da alta direção com a ética e a integridade.</t>
  </si>
  <si>
    <t>Atas que demonstrem a abordagem do tema em reuniões com participação de membros da alta direção; documentos que comprovem o recebimento e análise de indicadores e estatísticas sobre o Programa de Integridade; assinaturas de membros da alta direção em relatórios de atividades do Programa de Integridade; cópias de comunicações internas trocadas entre a alta direção e os responsáveis pelas atividades do Programa de Integridade.</t>
  </si>
  <si>
    <t>Documento formal que demonstre a aprovação das normas e políticas pelo conselho de administração ou pelas mais altas instâncias da empresa. Ex: Atas de reuniões ou indicação direta na própria norma ou política da área/pessoa responsável pela aprovação.</t>
  </si>
  <si>
    <t>Pesquisa a ser realizada pelo avaliador</t>
  </si>
  <si>
    <t xml:space="preserve">Cópia do documento que comprove a comunicação espontânea pela pessoa jurídica antes da instauração do processo. </t>
  </si>
  <si>
    <t>Comprovação de ressarcimento pela pessoa jurídica dos danos a que tenha dado causa.</t>
  </si>
  <si>
    <t>Cópia do termo de rescisão do contrato ou outro documento oficial que comprove o desligamento ou afastamento do cargo.</t>
  </si>
  <si>
    <t>Documento do órgão evidenciando as medidas/ações tomadas para prevenir práticas relacionadas ao ato lesivo cometido, como por exemplo: medidas de controles impostas, podendo ser uma política ou procedimento normatizado, software adquirido para automação ou detecção de fraudes, etc.)</t>
  </si>
  <si>
    <t xml:space="preserve">Documento formal em que haja essa previsão de forma expressa. </t>
  </si>
  <si>
    <t>Lista de presenças, materiais de estudo, testes aplicados, links de acesso a plataformas de treinamentos on-line, planilhas ou outros instrumentos de controle de frequência e participação.</t>
  </si>
  <si>
    <t>TOTAL</t>
  </si>
  <si>
    <t xml:space="preserve">Documento interno que indique a existência da instância e as suas atribuições; organogramas; atas de reunião de diretoria ou conselho indicando a criação da instância e/ou designando o responsável por essas atividades. </t>
  </si>
  <si>
    <t>O conteúdo do documento que comprova a existência da instância de integridade contendo a previsão de reporte direto à alta administração; organograma da empresa; atas de reunião entre os responsáveis pela instância interna e membros da alta direção.</t>
  </si>
  <si>
    <t>As garantias, normalmente, estão inseridas no documento que define as atribuições da instância, mas podem ter sido conferidas diretamente pela mais alta instância da pessoa jurídica, nessa hipótese poderá ser comprovada a partir da apresentação de ata de reunião, por exemplo.</t>
  </si>
  <si>
    <t>Apresentar certificações em cursos, palestras ou capacitações na área.</t>
  </si>
  <si>
    <t>Apresentar estatutos, regimentos ou políticas internas que comprovem a existência deste órgão colegiado e suas atribuições. Em alguns casos consta no próprio Código de Ética da empresa. Também pode ser comprovado por atas de reunião da comissão.</t>
  </si>
  <si>
    <t>Plano de ações anuais da empresa com algum destaque para área de integridade. Quantitativo de funcionários no setor, política salarial, organograma. Pode ser utilizado documento do setor de contabilidade de custos, caso exista, onde seria possível identificar a alocação de recursos no setor de integridade.</t>
  </si>
  <si>
    <t>Fluxograma / Organograma da tomada de decisão. Atas de reuniões da alta administração, de comitês internos ou do conselho de administração da empresa, onde fique evidenciado a participação do setor responsável pela integridade.</t>
  </si>
  <si>
    <t>Atas de reunião entre os responsáveis pelo setor de integridade.</t>
  </si>
  <si>
    <t>Apresentação de matriz de riscos, laudos e relatórios produzidos pela própria pessoa jurídica ou por terceiros contratados para essa finalidade.</t>
  </si>
  <si>
    <t>Cronograma de ações a serem implementadas com vistas à mitigação dos riscos identificados no processo de GRC. Comprovação de implementação de política ou procedimento adotado após o processo de GRC.</t>
  </si>
  <si>
    <t>Apresentação de políticas e regimentos internos que demonstram um planejamento para revisão da análise de riscos. Pode estar inserido no documento que define a política de riscos da organização, ou no próprio Plano de Integridade.</t>
  </si>
  <si>
    <t>Ata de reunião. Documento interno comprovando a realização de procedimento de identificação e análise de eventos de riscos durante o período compreendido.</t>
  </si>
  <si>
    <t xml:space="preserve">Apresentação dos normativos, políticas e recomendações anti-fraude/corrupção. Código de Ética/Conduta. Política de contratação de terceiros. </t>
  </si>
  <si>
    <t>Indicação da página eletrônica em que são disponibilizadas as políticas e recomendações e termo de recebimento de cópias físicas desses documentos para empregados que não tem acesso a computador.</t>
  </si>
  <si>
    <t>Cabe ao avaliador conferir o conteúdo dos documentos apresentados no item 4.1.1 para averiguar se atende aos quesitos propostos</t>
  </si>
  <si>
    <t>Apresentar plano de comunicação ou políticas de treinamento. Documento formalizando o cronograma das ações de treinamento e comunicação</t>
  </si>
  <si>
    <t>Encaminhar peças de campanhas, e-mails, links de páginas eletrônicas, cartazes, vídeos institucionais.</t>
  </si>
  <si>
    <t>Apresentação de atas de presença, certificados.</t>
  </si>
  <si>
    <t>Apresentar realização de testes, simulados e/ou questionários.</t>
  </si>
  <si>
    <t>Apresentação do Código de Ética/Conduta em que haja previsão expressa de sua aplicação para terceiros, ou com a apresentação do Código específico para terceiros.</t>
  </si>
  <si>
    <t>Cabe ao avaliador analisar o conteúdo do(s) documento(s) apresentado no item anterior</t>
  </si>
  <si>
    <t>Políticas disciplinando a realização de diligências; formulários; telas de consulta de fornecedores em bancos de dados governamentais (CNEP, CEIS, etc.); fluxogramas de análises; relatórios sobre terceiros; telas de sistemas utilizados para realização de verificações de terceiros.</t>
  </si>
  <si>
    <t xml:space="preserve">O avaliador deve analisar o conteúdo dos documentos apresentados nos itens anteriores e verificar se as diligências realizadas realmente abordam aspectos relacionados à prevenção da corrupção, bem como se elas são condizentes com perfil e porte da pessoa jurídica avaliada. </t>
  </si>
  <si>
    <t>Apresentação de minutas de contratos que contenham cláusulas que exijam, por exemplo: 
(i)comprometimento com a integridade nas relações público-privadas e com as orientações e políticas da empresa contratante, inclusive com a previsão de aplicação do seu Programa de Integridade, se for o caso; 
(ii) previsão de rescisão contratual caso a contratada pratique atos lesivos à administração pública, nacional ou estrangeira; (iii) pagamento de indenização em caso de responsabilização da empresa contratante por ato do contratado. Também é possível que exista uma “Política de Terceiros” que determina a aplicação de cláusula contratual nos contratos celebrados pela pessoa jurídica. Nesses casos, em geral, a cláusula padrão é um anexo da política.</t>
  </si>
  <si>
    <t>Código de Conduta de Terceiros com apresentação de Termo de Recebimento e Compromisso por parte dos fornecedores. Lista de presenças, materiais de estudo, testes aplicados, links de acesso a plataformas de treinamentos on line, planilhas ou outros instrumentos de controle de frequência e participação</t>
  </si>
  <si>
    <t>Política de contratação que leve em conta a implantação de programas de integridade pelos fornecedores; convites para participação de eventos sobre o tema.</t>
  </si>
  <si>
    <t>Apresentação de políticas e regimentos internos que tratam da realização dos registros contábeis; apresentação de fluxogramas, telas de sistemas e comunicações internas sobre o tema.</t>
  </si>
  <si>
    <t>Organograma; comunicados; etc.</t>
  </si>
  <si>
    <t>Parecer/Relatório de auditoria independente já realizada</t>
  </si>
  <si>
    <t>Indicação dos canais: número de telefone, endereço da página eletrônica, indicação de e-mail; prints de tela do portal que faça referência aos canais; etc.</t>
  </si>
  <si>
    <t>Materiais de campanhas de divulgação de canais de denúncia; telas da intranet ou da internet em que haja divulgação dos canais; indicação dos canais no Código de Ética e em documentos disponibilizados para terceiros.</t>
  </si>
  <si>
    <t>Apresentação das políticas e procedimentos existentes, detalhando a forma de funcionamento do canal, incluindo o fluxo de tratamento das denúncias.</t>
  </si>
  <si>
    <t>Apresentação de relatórios produzidos com base na utilização dos canais. As perguntas têm por objetivo verificar se os canais estão sendo monitorados e se, de fato, as denúncias recebidas são apuradas.</t>
  </si>
  <si>
    <t>Apresentação de Políticas e Procedimentos existentes</t>
  </si>
  <si>
    <t>Procedimentos de responsabilização; atos de designação de comissão investigativa; relatórios de investigação evidenciando as medidas corretivas que foram tomadas, os responsáveis e as possíveis sanções aplicadas, podendo-se fazer uso de tarjas para se proteger informações sensíveis, como os dados pessoais dos responsáveis, mas tendo-se cuidado para não comprometer o valor probatório do documento; planilha ou arquivo onde constam o histórico dos processos de apuração de irregularidades e as medidas tomadas.</t>
  </si>
  <si>
    <t xml:space="preserve">Indicação da página eletrônica em que a divulgação é realizada; </t>
  </si>
  <si>
    <t>Apresentação Plano de Monitoramento.</t>
  </si>
  <si>
    <t>Apresentação de relatórios, estatísticas e indicadores.</t>
  </si>
  <si>
    <t>Apresentação dos planos de ação para reduzir as fragilidades.</t>
  </si>
  <si>
    <t>Apresentação de relatório/certificado emitido por empresa especializada.</t>
  </si>
  <si>
    <t>TOTAL GERAL</t>
  </si>
  <si>
    <t>AVALIAÇÃO DE PROGRAMA DE INTEGRIDADE</t>
  </si>
  <si>
    <r>
      <rPr>
        <rFont val="Arial"/>
        <b/>
        <color rgb="FFFFFFFF"/>
        <sz val="12.0"/>
      </rPr>
      <t>Trata-se de uma Avaliação Simplificada?</t>
    </r>
    <r>
      <rPr>
        <rFont val="Arial"/>
        <b val="0"/>
        <color rgb="FFFFFFFF"/>
        <sz val="12.0"/>
      </rPr>
      <t xml:space="preserve"> (O Programa de Integridade foi implantado a menos de 12 meses?)</t>
    </r>
  </si>
  <si>
    <r>
      <rPr>
        <rFont val="Arial"/>
        <b/>
        <color rgb="FFFFFFFF"/>
        <sz val="12.0"/>
      </rPr>
      <t xml:space="preserve">Resposta 
</t>
    </r>
    <r>
      <rPr>
        <rFont val="Arial"/>
        <b val="0"/>
        <color rgb="FFA4C2F4"/>
        <sz val="12.0"/>
      </rPr>
      <t>(Sim / Não / Parcialmente / N/A)</t>
    </r>
  </si>
  <si>
    <r>
      <rPr>
        <rFont val="Arial"/>
        <b/>
        <color rgb="FFFFFFFF"/>
        <sz val="12.0"/>
      </rPr>
      <t xml:space="preserve">Pontuação Adquirida
</t>
    </r>
    <r>
      <rPr>
        <rFont val="Arial"/>
        <b val="0"/>
        <color rgb="FFA4C2F4"/>
        <sz val="12.0"/>
      </rPr>
      <t>Não = 0%
Parcialmente = 50%
Sim = 100%</t>
    </r>
  </si>
  <si>
    <t>Justificativa pela resposta</t>
  </si>
  <si>
    <t>Formas de comprovação
(exemplificativo)</t>
  </si>
  <si>
    <t>N/A</t>
  </si>
  <si>
    <t>Mensagens de apoio ao programa inseridas em e-mails enviados aos empregados e terceiros, entrevistas que abordam o tema, notícias em informativos internos, campanhas institucionais, mensagem de membros da alta direção no Código de Ética e em outras políticas de integridade, mensagem na página eletrônica da pessoa jurídica sobre o compromisso da alta direção com a ética e a integridade</t>
  </si>
  <si>
    <t>Sim</t>
  </si>
  <si>
    <t>Atas que demonstrem a abordagem do tema em reuniões com participação de membros da alta direção; Documentos que comprovem o recebimento e análise de indicadores e estatísticas sobre o Programa de Integridade; Assinaturas de membros da alta direção em relatórios de atividades do Programa de Integridade; Cópias de comunicações internas trocadas entre a alta direção e os responsáveis pelas atividades do Programa de Integridade</t>
  </si>
  <si>
    <t>Atas de reuniões ou indicação direta na própria norma ou política da área/pessoa responsável pela aprovação.</t>
  </si>
  <si>
    <t>Parcialmente</t>
  </si>
  <si>
    <t>Caso a própria empresa não informe, terá que ser feito pesquisas nas bases de dados públicas (CNEP, CEIS, etc)</t>
  </si>
  <si>
    <t>Cópia da denúncia realizada ou outro ato comunicativo</t>
  </si>
  <si>
    <t>Comprovante de transferência, ou de acordo de parcelamento</t>
  </si>
  <si>
    <t>Apresentação de cópia do termo de rescisão do contrato ou outro documento oficial que comprove o desligamento ou afastamento do cargo, ou ainda relaórios de monitoramento.</t>
  </si>
  <si>
    <t>comprovante das medidas de controles impostas, podendo ser uma política ou procedimento normatizado, software adquirido para automação ou detecção de fraudes, etc</t>
  </si>
  <si>
    <t xml:space="preserve">Normativo interno constando essa previsão. </t>
  </si>
  <si>
    <t>Lista de presenças, materiais de estudo, testes aplicados, links de acesso a plataformas de treinamentos on line, planilhas ou outros instrumentos de controle de frequência e participação</t>
  </si>
  <si>
    <t>Documento interno que indique a existência da instância e as suas atribuições; organogramas; atas de reunião de diretoria ou conselho indicando a criação da instância e/ou designando o responsável por essas atividades</t>
  </si>
  <si>
    <t>Apresentação de atas de reunião entre os responsáveis pela instância interna e
membros da alta direção.</t>
  </si>
  <si>
    <t>Essas garantias, normalmente, estão inseridas no documento que define as atribuições da instância, mas podem ter sido conferidas diretamente pela mais alta instância da pessoa jurídica, nessa hipótese poderá ser comprovada a partir da apresentação de ata de reunião, por exemplo.</t>
  </si>
  <si>
    <t>Certificados de participação/conclusão de cursos e treinamentos na temática. O próprio ato da contratação, onde possa comprovar a qualificação e/ou experiência do profissional.</t>
  </si>
  <si>
    <t>Documento interno que indique a existência dessa estrutura. Em alguns casos consta no próprio Código de Ética da empresa. Também pode ser comprovado por atas de reunião da comissão.</t>
  </si>
  <si>
    <t>Comparativo da estrutura do setor com outros setores da empresa. Quantitativo de funcionários, política salarial, organograma. Pode ser utilizado documento do setor de contabilidade de custos, caso exista, onde seria possível identificar a alocação de recursos no setor de integridade.</t>
  </si>
  <si>
    <t>Atas de reuniões da alta administração, de comitês internos ou do conselho de administração da empresa, onde fique evidenciado a participação do setor responsável pela integridade.</t>
  </si>
  <si>
    <t>Atas de reunião do Comitê/Conselho</t>
  </si>
  <si>
    <t>Apresentação de matriz de riscos, laudos e relatórios produzidos pela própria pessoa jurídica ou por terceiros contratados para essa finalidade</t>
  </si>
  <si>
    <t>Documento que comprove a implementação de controles com base na análise de riscos. Entre outros pode ser apresentado o código de conduta e/ou políticas e procedimentos adotados após a análise de riscos.</t>
  </si>
  <si>
    <t>Apresentação de políticas e regimentos internos que demonstram um planejamento para realização da análise de riscos.</t>
  </si>
  <si>
    <t>Apresentação de matriz de riscos, laudos e relatórios produzidos pela própria pessoa jurídica ou por terceiros contratados para essa finalidade. Atentar para a data desses documentos</t>
  </si>
  <si>
    <t>Apresentação do Código de Ética/Conduta e dos demais normativos e políticas complementares, se existentes.</t>
  </si>
  <si>
    <t>Link da internet onde está disponibilizado o Código de Ética. Termo de recebimento de cópias físicas do Código de Ética, para os funcionários que não possuem acesso a computador</t>
  </si>
  <si>
    <r>
      <rPr>
        <rFont val="Calibri"/>
        <color theme="1"/>
      </rPr>
      <t xml:space="preserve">O avaliador deverá ler o conteúdo do Código de Ética e das demias políticas e procedimentos para responder às questões. 
</t>
    </r>
    <r>
      <rPr>
        <rFont val="Calibri"/>
        <color rgb="FF1155CC"/>
      </rPr>
      <t>Para comprovação da implementação dessas políticas e procedimentos podem ser apresentados formulários preenchidos, pedidos de autorização para oferecimento/recebimento de presentes, publicação de agenda de reuniões com agentes públicos (essa questão da comprovação da aplicação seria melhor ir para o tópico do monitoramento?)</t>
    </r>
  </si>
  <si>
    <t>Documento formalizando o cronograma das ações de treinamento e comunicação. Em algumas empresas consta no próprio Plano de Integridade.</t>
  </si>
  <si>
    <t>Peças de campanhas, e-mails, links de páginas eletrônicas, cartazes, vídeos institucionais.</t>
  </si>
  <si>
    <t>Lista de presenças, materiais de estudo, testes aplicados, links de acesso a plataformas de treinamentos on line, planilhas ou outros instrumentos de controle de frequência e participação.</t>
  </si>
  <si>
    <t>Atas de presença ou outro instrumento de controle de frequência</t>
  </si>
  <si>
    <t>Questionários de avaliação respondidos</t>
  </si>
  <si>
    <t>A comprovação será feita com a apresentação do Código de Ética/Conduta em que haja previsão expressa de sua aplicação para terceiros, ou com a apresentação do Código específico para terceiros.</t>
  </si>
  <si>
    <t>Políticas disciplinando a realização de diligências; telas de consulta de fornecedores em bancos de dados governamentais relacionados ao tema (CEIS, CNEP e CEPIM); fluxogramas; relatórios sobre terceiros; telas de sistemas utilizados para verificações de terceiros, formulários preenchidos por terceiros, e-mails solicitando informações a terceiros e avaliações do perfil de risco dos terceiros.</t>
  </si>
  <si>
    <t>Apresentação de documento constando a política de diligências de terceiros</t>
  </si>
  <si>
    <t>Cópias de contratos assinados, mesmo que as informações pessoais estejam descaracterizadas, a fim de se verificar a aplicação da cláusula</t>
  </si>
  <si>
    <t>Apresentação de políticas e regimentos internos que tratam da realização dos registros contábeis; apresentação de fluxogramas, telas de sistemas e comunicações internas sobre o tema</t>
  </si>
  <si>
    <t>Relatórios de auditoria</t>
  </si>
  <si>
    <t>Indicação dos canais: número de telefone, endereço da página eletrônica, indicação de e-mail.</t>
  </si>
  <si>
    <t>Essas informações podem constar na própria página do canal de denúncia disponibilizado, como pode estar presente em políticas específicas sobre os canais de denúncia, com detalhamento sobre forma de funcionamento. Pode constar também no próprio código de conduta da empresa.</t>
  </si>
  <si>
    <t>Apresentação de relatórios produzidos com base na utilização dos canais</t>
  </si>
  <si>
    <t xml:space="preserve">Normativos internos (políticas e procedimentos) onde constam as penalidades a serem aplicadas em caso de transgressões e os procedimentos de responsabilização; atos de designação de comissão investigativa; relatórios de investigação evidenciando as medidas corretivas que foram tomadas, os responsáveis e as possíveis sanções aplicadas, podendo-se fazer uso de tarjas para se proteger informações sensíveis, como os dados pessoais dos responsáveis, mas tendo-se cuidado para não comprometer o valor probatório do documento; planilha ou arquivo onde constam o histórico dos processos de apuração de irregularidades e as medidas tomadas. </t>
  </si>
  <si>
    <t>Links da internet e caminho de navegação desde a página inicial, referentes aos itens solicitados.</t>
  </si>
  <si>
    <t>Plano de Integridade  ou Política constando a forma de monitoramento do programa</t>
  </si>
  <si>
    <t>Apresentar relatórios com estatisticas e indicadores; resultado de auditorias internas; planos de ações de melhoria; cronograma de ações de aperfeiçoamento, etc.</t>
  </si>
  <si>
    <t>Apresentar o certificado de avaliação ou o relatório de auditoria externa do programa</t>
  </si>
  <si>
    <t>Perguntas para Avaliação Simplificada</t>
  </si>
  <si>
    <t>Perguntas para Avaliação Completa</t>
  </si>
  <si>
    <t>1. COMPROMETIMENTO DA ALTA ADMINISTRAÇÃO</t>
  </si>
  <si>
    <t>Pesos para Avaliação Simplificada</t>
  </si>
  <si>
    <t>Pesos para Avaliação Completa</t>
  </si>
  <si>
    <t>1.1 Foram realizadas manifestações de apoio ao programa de integridade pela alta administração nos últimos 12 meses?</t>
  </si>
  <si>
    <t>1.2 A alta direção participou da implantação e supervisão das atividades relacionadas ao programa de integridade?</t>
  </si>
  <si>
    <t>1.3 A aprovação das principais políticas relacionadas ao programa de integridade é feita pelas mais elevadas instâncias decisórias da empresa?</t>
  </si>
  <si>
    <t>1.4 Existem decisões, judiciais ou administrativas, envolvendo a pessoa jurídica ou membros da alta direção, relacionadas à prática de atos de corrupção ou de fraudes em licitação e contratos administrativos?</t>
  </si>
  <si>
    <t>1.4.1 A empresa comunicou o fato às autoridades competentes previamente à instauração do procedimento apuratório?</t>
  </si>
  <si>
    <t>1.4.2 A empresa reparou integralmente o dano causado?</t>
  </si>
  <si>
    <t>1.4.3 A empresa afastou de seus quadros funcionais os envolvidos no ato lesivo ou, ainda que mantidos, estão sendo monitorados?</t>
  </si>
  <si>
    <t>1.4.4 A empresa implementou procedimentos específicos para evitar que atos semelhantes ao investigado ocorram novamente?</t>
  </si>
  <si>
    <t>1.5 Existem critérios formalizados para escolha de membros da alta direção, que considerem aspectos de integridade?</t>
  </si>
  <si>
    <r>
      <rPr>
        <rFont val="Arial"/>
        <color rgb="FFFF0000"/>
        <sz val="12.0"/>
      </rPr>
      <t>1.6 Os membros da alta administração participaram de ações de capacitação (treinamento, palestra, congresso, cursos, etc) referente à cultura de integridade?</t>
    </r>
    <r>
      <rPr>
        <rFont val="Calibri"/>
        <color rgb="FFFF0000"/>
        <sz val="12.0"/>
      </rPr>
      <t xml:space="preserve"> </t>
    </r>
  </si>
  <si>
    <t>2. INSTÂNCIA RESPONSÁVEL PELO PROGRAMA DE INTEGRIDADE</t>
  </si>
  <si>
    <t>2.1 A empresa possui uma pessoa ou um departamento responsável pela integridade?</t>
  </si>
  <si>
    <t>2.2 O setor/pessoa responsável reporta diretamente à alta administração, não estando subordinada a outros departamentos como o Jurídico, Recursos Humanos, Auditoria Interna ou Financeiro?</t>
  </si>
  <si>
    <t>2.3 O responsável pela função de integridade possui garantias expressas que possibilitam o exercício das suas atribuições com independência e autoridade, como proteção contra punições arbitrárias, mandato, autonomia para solicitar documentos e entrevistar empregados de qualquer departamento da empresa?</t>
  </si>
  <si>
    <t>2.4 As pessoas que atuam na área possuem qualificação na temática de integridade?</t>
  </si>
  <si>
    <t>2.5 A empresa possui órgão colegiado para tratar de temas de ética e integridade, como comitês e conselhos de ética?</t>
  </si>
  <si>
    <t>2.6 A função de integridade tem estrutura (recursos materiais, humanos, financeiro) suficiente para uma atuação efetiva?</t>
  </si>
  <si>
    <t>2.7 O setor de integridade é consultado a respeito de decisões estratégicas e operacionais que possam impactar nos riscos de integridade?</t>
  </si>
  <si>
    <t>2.8 Houve mais de uma reunião desse conselho nos últimos 24 meses, contados a partir da data de assinatura do contrato?</t>
  </si>
  <si>
    <t>3. ANÁLISE DE PERFIL E RISCOS</t>
  </si>
  <si>
    <t>3.1 A empresa realizou uma análise de riscos que contempla riscos relacionados a corrupção e fraude?</t>
  </si>
  <si>
    <t>3.2 Após realização do processo de levantamento e mapeamento de riscos, foram feitas atualizações nas políticas e procedimentos de compliance com base na análise de riscos?</t>
  </si>
  <si>
    <t>3.3 Há planejamento para que a análise de riscos seja revisada periodicamente?</t>
  </si>
  <si>
    <t>3.4 Foi realizada uma análise de riscos nos últimos 24 (vinte e quatro) meses, contados a partir da data de apresentação dos relatórios de perfil e conformidade?</t>
  </si>
  <si>
    <t>4. ESTRUTURA DAS REGRAS E INSTRUMENTOS DE INTEGRIDADE</t>
  </si>
  <si>
    <t>4.1 POLÍTICAS DE INTEGRIDADE</t>
  </si>
  <si>
    <t>4.1.1 A empresa possui políticas e recomendações, escritas em português, contendo vedações expressas à prática de corrupção e outros atos lesivos à administração pública?</t>
  </si>
  <si>
    <t>4.1.2 O(s) documentos(s) estão disponíveis na internet e a todos os empregados da empresa, mesmo aqueles que não tem acesso a computador?</t>
  </si>
  <si>
    <t>4.1.3 Quanto ao conteúdo desse(s) documento(s):</t>
  </si>
  <si>
    <t>a) A linguagem utilizada é de fácil compreensão?</t>
  </si>
  <si>
    <t>b) Há indicação dos responsáveis para dirimir dúvidas sobre sua aplicação?</t>
  </si>
  <si>
    <t>c) Menciona a possibilidade de aplicação de sanções para aqueles que cometerem violações independentemente do cargo ou função ocupada pelo infrator?</t>
  </si>
  <si>
    <t>d) Tratam do oferecimento de presentes, brindes e hospitalidades (refeições, entretenimento, viagem e hospedagem) a agentes públicos?</t>
  </si>
  <si>
    <t>e) Tratam da prevenção de conflito de interesses, inclusive nas relações com a Administração Pública e seus agentes?</t>
  </si>
  <si>
    <t>f) Estabelecem orientações e controles sobre temas como realização de reuniões, encontros e outros tipos de interações com agentes públicos?</t>
  </si>
  <si>
    <t>g) Estabelecem orientações para que seus administradores e empregados cooperem com eventuais investigações e fiscalizações realizadas por órgãos públicos ou auditores externos independentes?</t>
  </si>
  <si>
    <t>h) existem orientações sobre a conduta esperada nos processos licitatórios, inclusive quanto à relação da empresa com seus concorrentes, a fim de evitar práticas anticoncorrenciais que possibilitem fraudar o processo?</t>
  </si>
  <si>
    <t>i) Há orientações quanto ao acompanhamento da execução dos contratos celebrados com a Administração Pública?</t>
  </si>
  <si>
    <t>4.2 TREINAMENTO E COMUNICAÇÃO</t>
  </si>
  <si>
    <t>4.2.1 Existe plano de comunicação e plano de treinamento relacionados ao programa de integridade?</t>
  </si>
  <si>
    <t>4.2.2 Foram realizadas ações de divulgação das políticas e procedimentos relativas à integridade nos últimos 24 (vinte e quatro) meses, contados a partir da data de assinatura do contrato?</t>
  </si>
  <si>
    <t>4.2.3 Foram realizados treinamentos específicos sobre as políticas e procedimentos existentes para o público responsável por sua aplicação, nos últimos 24 (vinte e quatro) meses, contados a partir da data de assinatura do contrato?</t>
  </si>
  <si>
    <t>4.2.4 Existem controles para verificar a participação dos empregados nos treinamentos?</t>
  </si>
  <si>
    <t>4.2.5 Existem mecanismos para verificar a retenção dos conteúdos abordados nos treinamentos?</t>
  </si>
  <si>
    <t>4.3 GESTÃO DE TERCEIROS</t>
  </si>
  <si>
    <t>4.3.1 A empresa possui código de conduta para fornecedores e representantes?</t>
  </si>
  <si>
    <t>4.3.2 Há previsão de aplicação de penalidades e/ou de rescisão contratual em caso de descumprimento das cláusulas de integridade e anticorrupção, bem como de normas éticas aplicáveis a terceiros?</t>
  </si>
  <si>
    <t>4.3.3 A empresa realiza diligências prévias à contratação de terceiros (intermediários, fornecedores, prestadores de serviço, entre outros)?</t>
  </si>
  <si>
    <t>4.3.4 No caso de a diligência constatar alto risco de integridade, existem medidas formalizadas para minimizar o risco ou até mesmo impossibilitar a contratação?</t>
  </si>
  <si>
    <t>4.3.5 A empresa estabelece cláusulas anticorrupção em contrato com terceiros?</t>
  </si>
  <si>
    <t>4.3.6 A empresa treina seus colaboradores (fornecedores, intermediários, representantes etc) quanto a riscos de integridade e como gerenciá-los, principalmente no relacionamento com o poder público?</t>
  </si>
  <si>
    <t xml:space="preserve">4.3.7 A empresa estimula a adoção de medidas de integridade entre seus parceiros de negócios. </t>
  </si>
  <si>
    <t>4.4 REGISTROS CONTÁBEIS</t>
  </si>
  <si>
    <t>4.4.1 Existem mecanismos e controles para assegurar a precisão e clareza dos registros contábeis e a confiabilidade dos relatórios e demonstrações financeiras?</t>
  </si>
  <si>
    <t>4.4.2 Existe medidas que visem identificar “alertas”, tais como receitas e despesas fora do padrão?</t>
  </si>
  <si>
    <t>4.4.3 Há definição de diferentes alçadas para aprovação de despesas</t>
  </si>
  <si>
    <t>4.4.4 Existe área responsável pela função de auditoria interna.</t>
  </si>
  <si>
    <t>4.4.5 Há realização periódica de auditoria externa independente.</t>
  </si>
  <si>
    <t>4.5 CANAL DE DENÚNCIA</t>
  </si>
  <si>
    <t>4.5.1 A empresa possui canal de denúncia, em português, para desvio de condutas relacionadas à corrupção?</t>
  </si>
  <si>
    <t>4.5.2 Existe ações de divulgação e incentivo à denúncia, tanto para o público interno quanto para terceiros que se relacionem com a empresa?</t>
  </si>
  <si>
    <t>4.5.3 Existe política para recebimento de denúncias anônimas e/ou proteção ao denunciante?</t>
  </si>
  <si>
    <t>4.5.4 Existem procedimentos que possibilitam o acompanhamento da apuração da denúncia pelo denunciante?</t>
  </si>
  <si>
    <t>4.5.5 Existe procedimento formalizado e adequado de apuração das denúncias recebidas?</t>
  </si>
  <si>
    <t>4.5.6 Há procedimento de encaminhamento de denúncias às autoridades competentes?</t>
  </si>
  <si>
    <t>4.5.7 A empresa possui indicadores sobre denúncias recebidas/apuradas e outras informações que indicam que os canais de denúncia são monitorados?</t>
  </si>
  <si>
    <t>4.6 MEDIDAS DISCIPLINARES E AÇÕES DE REMEDIAÇÃO</t>
  </si>
  <si>
    <t>4.6.1 A empresa tem mecanismos disciplinares, de sanções e de incentivos estabelecidos?</t>
  </si>
  <si>
    <t>4.6.2 Os processos de responsabilização e aplicação de sanções são conduzidos de maneira isonômica, inclusive sendo aplicáveis a membros da alta administração e aos responsáveis pela implementação, supervisão e fiscalização de cumprimento de políticas e procedimentos, uma vez constatada sua ação ou omissão?</t>
  </si>
  <si>
    <t>4.6.3 A empresa implementa mudanças para reduzir o risco de que desvios de conduta similares aos constatados voltem a acontecer?</t>
  </si>
  <si>
    <t>4.6.4 A empresa mantém registros dos seus processos de responsabilização e aplicação de sanções?</t>
  </si>
  <si>
    <t>4.7 TRANSPARÊNCIA</t>
  </si>
  <si>
    <t>4.7.1 A empresa publica em sua página eletrônica informações sobre:</t>
  </si>
  <si>
    <t>a) atividades exercidas</t>
  </si>
  <si>
    <t>b) quadro societário e organograma, contendo no mínimo o nome completo de toda a diretoria administrativa, financeira e operacional</t>
  </si>
  <si>
    <t>c) contratos firmados com a Administração Pública</t>
  </si>
  <si>
    <t>d) patrocínios e doações realizadas pela empresa</t>
  </si>
  <si>
    <t>e) Demonstrações financeiras</t>
  </si>
  <si>
    <t>5. MONITORAMENTO E AÇÕES DE MELHORIA</t>
  </si>
  <si>
    <t>Há planejamento para o monitoramento do programa de integridade, inclusive com estabelecimento de indicadores e outros dados?</t>
  </si>
  <si>
    <t>5.1 Há realização de monitoramento do programa de integridade, através de relatórios, indicadores, estatísticas ou outros dados?</t>
  </si>
  <si>
    <t>5.2 São construídos planos de ação para mitigação de fragilidades identificadas durante a execução do programa?</t>
  </si>
  <si>
    <t>5.3 Há submissão do seu programa de integridade a processo(s) independente(s) de avaliação externa?</t>
  </si>
</sst>
</file>

<file path=xl/styles.xml><?xml version="1.0" encoding="utf-8"?>
<styleSheet xmlns="http://schemas.openxmlformats.org/spreadsheetml/2006/main" xmlns:x14ac="http://schemas.microsoft.com/office/spreadsheetml/2009/9/ac" xmlns:mc="http://schemas.openxmlformats.org/markup-compatibility/2006">
  <fonts count="21">
    <font>
      <sz val="10.0"/>
      <color rgb="FF000000"/>
      <name val="Calibri"/>
      <scheme val="minor"/>
    </font>
    <font>
      <b/>
      <sz val="16.0"/>
      <color rgb="FFFFFFFF"/>
      <name val="Arial"/>
    </font>
    <font/>
    <font>
      <color theme="1"/>
      <name val="Calibri"/>
    </font>
    <font>
      <b/>
      <sz val="14.0"/>
      <color rgb="FFFFFFFF"/>
      <name val="Arial"/>
    </font>
    <font>
      <b/>
      <sz val="12.0"/>
      <color rgb="FFFFFFFF"/>
      <name val="Arial"/>
    </font>
    <font>
      <sz val="14.0"/>
      <color theme="1"/>
      <name val="Arial"/>
    </font>
    <font>
      <sz val="12.0"/>
      <color theme="1"/>
      <name val="Arial"/>
    </font>
    <font>
      <b/>
      <sz val="12.0"/>
      <color theme="1"/>
      <name val="Arial"/>
    </font>
    <font>
      <sz val="10.0"/>
      <color theme="1"/>
      <name val="Arial"/>
    </font>
    <font>
      <b/>
      <u/>
      <sz val="12.0"/>
      <color theme="1"/>
      <name val="Arial"/>
    </font>
    <font>
      <b/>
      <sz val="12.0"/>
      <color rgb="FFA4C2F4"/>
      <name val="Arial"/>
    </font>
    <font>
      <sz val="12.0"/>
      <color rgb="FF000000"/>
      <name val="Arial"/>
    </font>
    <font>
      <sz val="12.0"/>
      <color rgb="FFFFFFFF"/>
      <name val="Arial"/>
    </font>
    <font>
      <sz val="12.0"/>
      <color rgb="FF424242"/>
      <name val="Lato"/>
    </font>
    <font>
      <b/>
      <sz val="12.0"/>
      <color rgb="FF424242"/>
      <name val="Arial"/>
    </font>
    <font>
      <sz val="12.0"/>
      <color rgb="FFFF0000"/>
      <name val="Arial"/>
    </font>
    <font>
      <color rgb="FF274E13"/>
      <name val="Calibri"/>
    </font>
    <font>
      <color rgb="FFFF0000"/>
      <name val="Calibri"/>
    </font>
    <font>
      <color rgb="FF000000"/>
      <name val="Calibri"/>
    </font>
    <font>
      <b/>
      <sz val="12.0"/>
      <color rgb="FFFF0000"/>
      <name val="Arial"/>
    </font>
  </fonts>
  <fills count="7">
    <fill>
      <patternFill patternType="none"/>
    </fill>
    <fill>
      <patternFill patternType="lightGray"/>
    </fill>
    <fill>
      <patternFill patternType="solid">
        <fgColor rgb="FF073763"/>
        <bgColor rgb="FF073763"/>
      </patternFill>
    </fill>
    <fill>
      <patternFill patternType="solid">
        <fgColor rgb="FF2A6099"/>
        <bgColor rgb="FF2A6099"/>
      </patternFill>
    </fill>
    <fill>
      <patternFill patternType="solid">
        <fgColor rgb="FF6FA8DC"/>
        <bgColor rgb="FF6FA8DC"/>
      </patternFill>
    </fill>
    <fill>
      <patternFill patternType="solid">
        <fgColor rgb="FFFFFFFF"/>
        <bgColor rgb="FFFFFFFF"/>
      </patternFill>
    </fill>
    <fill>
      <patternFill patternType="solid">
        <fgColor rgb="FFB4C7DC"/>
        <bgColor rgb="FFB4C7DC"/>
      </patternFill>
    </fill>
  </fills>
  <borders count="13">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hair">
        <color rgb="FF000000"/>
      </left>
      <right style="hair">
        <color rgb="FF000000"/>
      </right>
      <top style="hair">
        <color rgb="FF000000"/>
      </top>
      <bottom style="hair">
        <color rgb="FF000000"/>
      </bottom>
    </border>
    <border>
      <left style="hair">
        <color rgb="FF000000"/>
      </left>
      <top style="hair">
        <color rgb="FF000000"/>
      </top>
      <bottom style="hair">
        <color rgb="FF000000"/>
      </bottom>
    </border>
    <border>
      <left style="thin">
        <color rgb="FF000000"/>
      </left>
      <right style="thin">
        <color rgb="FF000000"/>
      </right>
      <top style="thin">
        <color rgb="FF000000"/>
      </top>
      <bottom style="thin">
        <color rgb="FF000000"/>
      </bottom>
    </border>
    <border>
      <left style="hair">
        <color rgb="FF000000"/>
      </left>
      <right style="hair">
        <color rgb="FF000000"/>
      </right>
      <top style="hair">
        <color rgb="FF000000"/>
      </top>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style="hair">
        <color rgb="FF000000"/>
      </left>
      <bottom style="hair">
        <color rgb="FF000000"/>
      </bottom>
    </border>
    <border>
      <left style="hair">
        <color rgb="FF000000"/>
      </left>
    </border>
  </borders>
  <cellStyleXfs count="1">
    <xf borderId="0" fillId="0" fontId="0" numFmtId="0" applyAlignment="1" applyFont="1"/>
  </cellStyleXfs>
  <cellXfs count="75">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0" fontId="2" numFmtId="0" xfId="0" applyBorder="1" applyFont="1"/>
    <xf borderId="3" fillId="0" fontId="2" numFmtId="0" xfId="0" applyBorder="1" applyFont="1"/>
    <xf borderId="0" fillId="0" fontId="3" numFmtId="0" xfId="0" applyAlignment="1" applyFont="1">
      <alignment horizontal="left"/>
    </xf>
    <xf borderId="1" fillId="3" fontId="4" numFmtId="0" xfId="0" applyAlignment="1" applyBorder="1" applyFill="1" applyFont="1">
      <alignment horizontal="center" shrinkToFit="0" vertical="center" wrapText="1"/>
    </xf>
    <xf borderId="1" fillId="4" fontId="5" numFmtId="0" xfId="0" applyAlignment="1" applyBorder="1" applyFill="1" applyFont="1">
      <alignment horizontal="left" shrinkToFit="0" vertical="center" wrapText="1"/>
    </xf>
    <xf borderId="0" fillId="5" fontId="5" numFmtId="0" xfId="0" applyAlignment="1" applyFill="1" applyFont="1">
      <alignment horizontal="left" shrinkToFit="0" vertical="center" wrapText="1"/>
    </xf>
    <xf borderId="4" fillId="3" fontId="5" numFmtId="0" xfId="0" applyAlignment="1" applyBorder="1" applyFont="1">
      <alignment horizontal="left" shrinkToFit="0" vertical="center" wrapText="1"/>
    </xf>
    <xf borderId="4" fillId="6" fontId="6" numFmtId="0" xfId="0" applyAlignment="1" applyBorder="1" applyFill="1" applyFont="1">
      <alignment horizontal="center" readingOrder="0" shrinkToFit="0" vertical="center" wrapText="1"/>
    </xf>
    <xf borderId="4" fillId="3" fontId="5" numFmtId="0" xfId="0" applyAlignment="1" applyBorder="1" applyFont="1">
      <alignment horizontal="center" shrinkToFit="0" vertical="center" wrapText="1"/>
    </xf>
    <xf borderId="5" fillId="3" fontId="5" numFmtId="0" xfId="0" applyAlignment="1" applyBorder="1" applyFont="1">
      <alignment horizontal="center" shrinkToFit="0" vertical="center" wrapText="1"/>
    </xf>
    <xf borderId="6" fillId="3" fontId="5" numFmtId="0" xfId="0" applyAlignment="1" applyBorder="1" applyFont="1">
      <alignment horizontal="center" shrinkToFit="0" vertical="center" wrapText="1"/>
    </xf>
    <xf borderId="4" fillId="6" fontId="7" numFmtId="0" xfId="0" applyAlignment="1" applyBorder="1" applyFont="1">
      <alignment horizontal="left" shrinkToFit="0" vertical="center" wrapText="1"/>
    </xf>
    <xf borderId="4" fillId="6" fontId="7" numFmtId="0" xfId="0" applyAlignment="1" applyBorder="1" applyFont="1">
      <alignment horizontal="center" shrinkToFit="0" vertical="center" wrapText="1"/>
    </xf>
    <xf borderId="4" fillId="6" fontId="7" numFmtId="0" xfId="0" applyAlignment="1" applyBorder="1" applyFont="1">
      <alignment horizontal="center" shrinkToFit="0" vertical="center" wrapText="0"/>
    </xf>
    <xf borderId="5" fillId="6" fontId="7" numFmtId="0" xfId="0" applyAlignment="1" applyBorder="1" applyFont="1">
      <alignment horizontal="center" shrinkToFit="0" vertical="center" wrapText="0"/>
    </xf>
    <xf borderId="6" fillId="6" fontId="7" numFmtId="0" xfId="0" applyAlignment="1" applyBorder="1" applyFont="1">
      <alignment shrinkToFit="0" wrapText="1"/>
    </xf>
    <xf borderId="0" fillId="0" fontId="7" numFmtId="0" xfId="0" applyAlignment="1" applyFont="1">
      <alignment shrinkToFit="0" wrapText="1"/>
    </xf>
    <xf borderId="4" fillId="6" fontId="7" numFmtId="0" xfId="0" applyAlignment="1" applyBorder="1" applyFont="1">
      <alignment horizontal="center" readingOrder="0" shrinkToFit="0" vertical="center" wrapText="1"/>
    </xf>
    <xf borderId="4" fillId="6" fontId="7" numFmtId="0" xfId="0" applyAlignment="1" applyBorder="1" applyFont="1">
      <alignment horizontal="left" shrinkToFit="0" vertical="center" wrapText="0"/>
    </xf>
    <xf borderId="4" fillId="6" fontId="7" numFmtId="0" xfId="0" applyAlignment="1" applyBorder="1" applyFont="1">
      <alignment horizontal="center" readingOrder="0" shrinkToFit="0" vertical="center" wrapText="0"/>
    </xf>
    <xf borderId="4" fillId="0" fontId="7" numFmtId="0" xfId="0" applyAlignment="1" applyBorder="1" applyFont="1">
      <alignment horizontal="left" shrinkToFit="0" vertical="center" wrapText="1"/>
    </xf>
    <xf borderId="4" fillId="0" fontId="8" numFmtId="0" xfId="0" applyAlignment="1" applyBorder="1" applyFont="1">
      <alignment horizontal="center" shrinkToFit="0" vertical="center" wrapText="1"/>
    </xf>
    <xf borderId="4" fillId="0" fontId="8" numFmtId="0" xfId="0" applyAlignment="1" applyBorder="1" applyFont="1">
      <alignment horizontal="center" shrinkToFit="0" vertical="center" wrapText="0"/>
    </xf>
    <xf borderId="0" fillId="0" fontId="3" numFmtId="0" xfId="0" applyAlignment="1" applyFont="1">
      <alignment horizontal="center"/>
    </xf>
    <xf borderId="0" fillId="0" fontId="9" numFmtId="0" xfId="0" applyAlignment="1" applyFont="1">
      <alignment shrinkToFit="0" vertical="bottom" wrapText="0"/>
    </xf>
    <xf borderId="4" fillId="3" fontId="10" numFmtId="0" xfId="0" applyAlignment="1" applyBorder="1" applyFont="1">
      <alignment horizontal="center" shrinkToFit="0" vertical="center" wrapText="1"/>
    </xf>
    <xf borderId="4" fillId="3" fontId="7" numFmtId="0" xfId="0" applyAlignment="1" applyBorder="1" applyFont="1">
      <alignment horizontal="center" shrinkToFit="0" vertical="center" wrapText="0"/>
    </xf>
    <xf borderId="0" fillId="3" fontId="3" numFmtId="0" xfId="0" applyAlignment="1" applyFont="1">
      <alignment horizontal="center"/>
    </xf>
    <xf borderId="0" fillId="5" fontId="7" numFmtId="0" xfId="0" applyAlignment="1" applyFont="1">
      <alignment shrinkToFit="0" wrapText="1"/>
    </xf>
    <xf borderId="4" fillId="3" fontId="11" numFmtId="0" xfId="0" applyAlignment="1" applyBorder="1" applyFont="1">
      <alignment horizontal="center" shrinkToFit="0" vertical="center" wrapText="1"/>
    </xf>
    <xf borderId="7" fillId="3" fontId="7" numFmtId="0" xfId="0" applyAlignment="1" applyBorder="1" applyFont="1">
      <alignment horizontal="center" shrinkToFit="0" vertical="center" wrapText="0"/>
    </xf>
    <xf borderId="0" fillId="6" fontId="7" numFmtId="0" xfId="0" applyAlignment="1" applyFont="1">
      <alignment shrinkToFit="0" wrapText="1"/>
    </xf>
    <xf borderId="0" fillId="6" fontId="3" numFmtId="0" xfId="0" applyAlignment="1" applyFont="1">
      <alignment vertical="bottom"/>
    </xf>
    <xf borderId="6" fillId="6" fontId="3" numFmtId="0" xfId="0" applyAlignment="1" applyBorder="1" applyFont="1">
      <alignment vertical="bottom"/>
    </xf>
    <xf borderId="0" fillId="6" fontId="7" numFmtId="0" xfId="0" applyAlignment="1" applyFont="1">
      <alignment shrinkToFit="0" vertical="center" wrapText="1"/>
    </xf>
    <xf borderId="8" fillId="6" fontId="7" numFmtId="0" xfId="0" applyAlignment="1" applyBorder="1" applyFont="1">
      <alignment shrinkToFit="0" vertical="center" wrapText="1"/>
    </xf>
    <xf borderId="9" fillId="0" fontId="2" numFmtId="0" xfId="0" applyBorder="1" applyFont="1"/>
    <xf borderId="10" fillId="0" fontId="2" numFmtId="0" xfId="0" applyBorder="1" applyFont="1"/>
    <xf borderId="11" fillId="3" fontId="7" numFmtId="0" xfId="0" applyAlignment="1" applyBorder="1" applyFont="1">
      <alignment horizontal="center" shrinkToFit="0" vertical="center" wrapText="0"/>
    </xf>
    <xf borderId="12" fillId="3" fontId="7" numFmtId="0" xfId="0" applyAlignment="1" applyBorder="1" applyFont="1">
      <alignment horizontal="center" shrinkToFit="0" vertical="center" wrapText="0"/>
    </xf>
    <xf borderId="1" fillId="6" fontId="7" numFmtId="0" xfId="0" applyAlignment="1" applyBorder="1" applyFont="1">
      <alignment shrinkToFit="0" wrapText="1"/>
    </xf>
    <xf borderId="1" fillId="6" fontId="7" numFmtId="0" xfId="0" applyAlignment="1" applyBorder="1" applyFont="1">
      <alignment shrinkToFit="0" vertical="bottom" wrapText="1"/>
    </xf>
    <xf borderId="0" fillId="5" fontId="7" numFmtId="0" xfId="0" applyAlignment="1" applyFont="1">
      <alignment shrinkToFit="0" vertical="bottom" wrapText="1"/>
    </xf>
    <xf borderId="8" fillId="6" fontId="7" numFmtId="0" xfId="0" applyAlignment="1" applyBorder="1" applyFont="1">
      <alignment horizontal="left" shrinkToFit="0" vertical="center" wrapText="1"/>
    </xf>
    <xf borderId="6" fillId="6" fontId="7" numFmtId="0" xfId="0" applyAlignment="1" applyBorder="1" applyFont="1">
      <alignment horizontal="center"/>
    </xf>
    <xf borderId="4" fillId="6" fontId="12" numFmtId="0" xfId="0" applyAlignment="1" applyBorder="1" applyFont="1">
      <alignment horizontal="left" shrinkToFit="0" vertical="center" wrapText="1"/>
    </xf>
    <xf borderId="8" fillId="6" fontId="7" numFmtId="0" xfId="0" applyAlignment="1" applyBorder="1" applyFont="1">
      <alignment shrinkToFit="0" wrapText="1"/>
    </xf>
    <xf borderId="0" fillId="6" fontId="3" numFmtId="0" xfId="0" applyAlignment="1" applyFont="1">
      <alignment horizontal="center"/>
    </xf>
    <xf borderId="4" fillId="3" fontId="13" numFmtId="0" xfId="0" applyAlignment="1" applyBorder="1" applyFont="1">
      <alignment horizontal="center" shrinkToFit="0" vertical="center" wrapText="0"/>
    </xf>
    <xf borderId="4" fillId="0" fontId="14" numFmtId="0" xfId="0" applyAlignment="1" applyBorder="1" applyFont="1">
      <alignment horizontal="left" shrinkToFit="0" vertical="bottom" wrapText="0"/>
    </xf>
    <xf borderId="4" fillId="0" fontId="15" numFmtId="0" xfId="0" applyAlignment="1" applyBorder="1" applyFont="1">
      <alignment horizontal="center" shrinkToFit="0" vertical="center" wrapText="0"/>
    </xf>
    <xf borderId="4" fillId="0" fontId="15" numFmtId="0" xfId="0" applyAlignment="1" applyBorder="1" applyFont="1">
      <alignment horizontal="right" shrinkToFit="0" vertical="bottom" wrapText="0"/>
    </xf>
    <xf borderId="0" fillId="0" fontId="9" numFmtId="0" xfId="0" applyAlignment="1" applyFont="1">
      <alignment shrinkToFit="0" vertical="bottom" wrapText="1"/>
    </xf>
    <xf borderId="4" fillId="3" fontId="5" numFmtId="0" xfId="0" applyAlignment="1" applyBorder="1" applyFont="1">
      <alignment horizontal="center" shrinkToFit="0" vertical="center" wrapText="0"/>
    </xf>
    <xf borderId="0" fillId="0" fontId="3" numFmtId="0" xfId="0" applyAlignment="1" applyFont="1">
      <alignment horizontal="left" shrinkToFit="0" wrapText="1"/>
    </xf>
    <xf borderId="0" fillId="0" fontId="3" numFmtId="0" xfId="0" applyAlignment="1" applyFont="1">
      <alignment shrinkToFit="0" wrapText="1"/>
    </xf>
    <xf borderId="0" fillId="0" fontId="3" numFmtId="0" xfId="0" applyAlignment="1" applyFont="1">
      <alignment horizontal="center" shrinkToFit="0" wrapText="1"/>
    </xf>
    <xf borderId="0" fillId="0" fontId="3" numFmtId="0" xfId="0" applyFont="1"/>
    <xf borderId="4" fillId="6" fontId="16" numFmtId="0" xfId="0" applyAlignment="1" applyBorder="1" applyFont="1">
      <alignment horizontal="left" shrinkToFit="0" vertical="center" wrapText="1"/>
    </xf>
    <xf borderId="0" fillId="0" fontId="17" numFmtId="0" xfId="0" applyAlignment="1" applyFont="1">
      <alignment shrinkToFit="0" wrapText="1"/>
    </xf>
    <xf borderId="0" fillId="0" fontId="18" numFmtId="0" xfId="0" applyAlignment="1" applyFont="1">
      <alignment shrinkToFit="0" wrapText="1"/>
    </xf>
    <xf borderId="0" fillId="0" fontId="17" numFmtId="0" xfId="0" applyFont="1"/>
    <xf borderId="6" fillId="0" fontId="3" numFmtId="0" xfId="0" applyAlignment="1" applyBorder="1" applyFont="1">
      <alignment shrinkToFit="0" vertical="bottom" wrapText="1"/>
    </xf>
    <xf borderId="6" fillId="0" fontId="17" numFmtId="0" xfId="0" applyAlignment="1" applyBorder="1" applyFont="1">
      <alignment shrinkToFit="0" vertical="bottom" wrapText="1"/>
    </xf>
    <xf borderId="0" fillId="0" fontId="3" numFmtId="0" xfId="0" applyAlignment="1" applyFont="1">
      <alignment shrinkToFit="0" vertical="center" wrapText="1"/>
    </xf>
    <xf borderId="0" fillId="0" fontId="19" numFmtId="0" xfId="0" applyFont="1"/>
    <xf borderId="8" fillId="0" fontId="3" numFmtId="0" xfId="0" applyAlignment="1" applyBorder="1" applyFont="1">
      <alignment shrinkToFit="0" wrapText="1"/>
    </xf>
    <xf borderId="8" fillId="0" fontId="3" numFmtId="0" xfId="0" applyBorder="1" applyFont="1"/>
    <xf borderId="0" fillId="0" fontId="3" numFmtId="0" xfId="0" applyAlignment="1" applyFont="1">
      <alignment vertical="center"/>
    </xf>
    <xf borderId="0" fillId="0" fontId="17" numFmtId="0" xfId="0" applyAlignment="1" applyFont="1">
      <alignment shrinkToFit="0" vertical="center" wrapText="1"/>
    </xf>
    <xf borderId="0" fillId="0" fontId="3" numFmtId="0" xfId="0" applyAlignment="1" applyFont="1">
      <alignment horizontal="center" vertical="center"/>
    </xf>
    <xf borderId="4" fillId="6" fontId="16" numFmtId="0" xfId="0" applyAlignment="1" applyBorder="1" applyFont="1">
      <alignment horizontal="left" readingOrder="0" shrinkToFit="0" vertical="center" wrapText="1"/>
    </xf>
    <xf borderId="4" fillId="0" fontId="20" numFmtId="0" xfId="0" applyAlignment="1" applyBorder="1" applyFont="1">
      <alignment horizontal="left" shrinkToFit="0" vertical="center" wrapText="1"/>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3.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23.29"/>
    <col customWidth="1" min="2" max="2" width="21.86"/>
    <col customWidth="1" min="3" max="3" width="14.57"/>
    <col customWidth="1" min="4" max="4" width="25.43"/>
    <col customWidth="1" min="5" max="6" width="36.71"/>
    <col customWidth="1" min="7" max="7" width="76.0"/>
    <col customWidth="1" min="8" max="8" width="11.43"/>
    <col customWidth="1" min="9" max="25" width="11.57"/>
    <col customWidth="1" min="26" max="26" width="8.71"/>
  </cols>
  <sheetData>
    <row r="1" ht="31.5" customHeight="1">
      <c r="A1" s="1"/>
      <c r="B1" s="2"/>
      <c r="C1" s="2"/>
      <c r="D1" s="2"/>
      <c r="E1" s="2"/>
      <c r="F1" s="3"/>
      <c r="H1" s="4"/>
    </row>
    <row r="2" ht="36.0" customHeight="1">
      <c r="A2" s="5" t="s">
        <v>0</v>
      </c>
      <c r="B2" s="2"/>
      <c r="C2" s="2"/>
      <c r="D2" s="2"/>
      <c r="E2" s="2"/>
      <c r="F2" s="3"/>
      <c r="H2" s="4"/>
    </row>
    <row r="3" ht="21.75" customHeight="1">
      <c r="A3" s="6" t="s">
        <v>1</v>
      </c>
      <c r="B3" s="2"/>
      <c r="C3" s="2"/>
      <c r="D3" s="2"/>
      <c r="E3" s="2"/>
      <c r="F3" s="3"/>
      <c r="H3" s="4"/>
    </row>
    <row r="4" ht="21.75" customHeight="1">
      <c r="A4" s="6" t="s">
        <v>2</v>
      </c>
      <c r="B4" s="2"/>
      <c r="C4" s="2"/>
      <c r="D4" s="2"/>
      <c r="E4" s="2"/>
      <c r="F4" s="3"/>
      <c r="H4" s="4"/>
    </row>
    <row r="5" ht="10.5" customHeight="1">
      <c r="A5" s="7"/>
      <c r="B5" s="7"/>
      <c r="C5" s="7"/>
      <c r="D5" s="7"/>
      <c r="H5" s="4"/>
    </row>
    <row r="6">
      <c r="A6" s="8" t="s">
        <v>3</v>
      </c>
      <c r="B6" s="9" t="s">
        <v>4</v>
      </c>
      <c r="C6" s="7"/>
      <c r="D6" s="7"/>
      <c r="H6" s="4"/>
    </row>
    <row r="7" ht="10.5" customHeight="1">
      <c r="A7" s="7"/>
      <c r="B7" s="7"/>
      <c r="C7" s="7"/>
      <c r="D7" s="7"/>
      <c r="H7" s="4"/>
    </row>
    <row r="8">
      <c r="A8" s="8" t="str">
        <f>IFERROR(__xludf.DUMMYFUNCTION("IF(B6="""",""Responder se é Avaliação Simplificada (Célula B6)"",IF(B6=""Sim"",Query(Pesos!A2:D90,""SELECT A"",1),IF(B6=""Não"",Query(Pesos!A2:D90,""SELECT B"",1),""Erro"")))"),"1. COMPROMETIMENTO DA ALTA ADMINISTRAÇÃO")</f>
        <v>1. COMPROMETIMENTO DA ALTA ADMINISTRAÇÃO</v>
      </c>
      <c r="B8" s="10" t="s">
        <v>5</v>
      </c>
      <c r="C8" s="10" t="str">
        <f>IFERROR(__xludf.DUMMYFUNCTION("IF(B6="""",""Responder se é Avaliação Simplificada (Célula B6)"",IF(B6=""Sim"",Query(Pesos!A2:D90,""SELECT C"",1),IF(B6=""Não"",Query(Pesos!A2:D90,""SELECT D"",1),""Erro"")))"),"Pesos para Avaliação Completa")</f>
        <v>Pesos para Avaliação Completa</v>
      </c>
      <c r="D8" s="10" t="s">
        <v>6</v>
      </c>
      <c r="E8" s="11" t="s">
        <v>7</v>
      </c>
      <c r="F8" s="11" t="s">
        <v>8</v>
      </c>
      <c r="G8" s="12" t="s">
        <v>9</v>
      </c>
      <c r="H8" s="4"/>
    </row>
    <row r="9">
      <c r="A9" s="13" t="str">
        <f>IFERROR(__xludf.DUMMYFUNCTION("""COMPUTED_VALUE"""),"1.1 Foram realizadas manifestações de apoio ao programa de integridade pela alta administração nos últimos 12 meses?")</f>
        <v>1.1 Foram realizadas manifestações de apoio ao programa de integridade pela alta administração nos últimos 12 meses?</v>
      </c>
      <c r="B9" s="14"/>
      <c r="C9" s="15">
        <f>IFERROR(__xludf.DUMMYFUNCTION("""COMPUTED_VALUE"""),2.0)</f>
        <v>2</v>
      </c>
      <c r="D9" s="15" t="str">
        <f t="shared" ref="D9:D18" si="1">IF($B$6="","-",IF(B9="","-",IF(B9="Sim",C9,IF(B9="Parcialmente",C9/2,IF(B9="Não",0,IF(B9="N/A",0,"Erro"))))))</f>
        <v>-</v>
      </c>
      <c r="E9" s="16"/>
      <c r="F9" s="16"/>
      <c r="G9" s="17" t="s">
        <v>10</v>
      </c>
      <c r="H9" s="18"/>
    </row>
    <row r="10">
      <c r="A10" s="13" t="str">
        <f>IFERROR(__xludf.DUMMYFUNCTION("""COMPUTED_VALUE"""),"1.2 A alta direção participou da implantação e supervisão das atividades relacionadas ao programa de integridade?")</f>
        <v>1.2 A alta direção participou da implantação e supervisão das atividades relacionadas ao programa de integridade?</v>
      </c>
      <c r="B10" s="14"/>
      <c r="C10" s="15">
        <f>IFERROR(__xludf.DUMMYFUNCTION("""COMPUTED_VALUE"""),2.0)</f>
        <v>2</v>
      </c>
      <c r="D10" s="15" t="str">
        <f t="shared" si="1"/>
        <v>-</v>
      </c>
      <c r="E10" s="16"/>
      <c r="F10" s="16"/>
      <c r="G10" s="17" t="s">
        <v>11</v>
      </c>
      <c r="H10" s="18"/>
    </row>
    <row r="11" ht="42.75" customHeight="1">
      <c r="A11" s="13" t="str">
        <f>IFERROR(__xludf.DUMMYFUNCTION("""COMPUTED_VALUE"""),"1.3 A aprovação das principais políticas relacionadas ao programa de integridade é feita pelas mais elevadas instâncias decisórias da empresa?")</f>
        <v>1.3 A aprovação das principais políticas relacionadas ao programa de integridade é feita pelas mais elevadas instâncias decisórias da empresa?</v>
      </c>
      <c r="B11" s="14"/>
      <c r="C11" s="15">
        <f>IFERROR(__xludf.DUMMYFUNCTION("""COMPUTED_VALUE"""),2.0)</f>
        <v>2</v>
      </c>
      <c r="D11" s="15" t="str">
        <f t="shared" si="1"/>
        <v>-</v>
      </c>
      <c r="E11" s="16"/>
      <c r="F11" s="16"/>
      <c r="G11" s="17" t="s">
        <v>12</v>
      </c>
      <c r="H11" s="18"/>
    </row>
    <row r="12">
      <c r="A12" s="13" t="str">
        <f>IFERROR(__xludf.DUMMYFUNCTION("""COMPUTED_VALUE"""),"1.4 Existem decisões, judiciais ou administrativas, envolvendo a pessoa jurídica ou membros da alta direção, relacionadas à prática de atos de corrupção ou de fraudes em licitação e contratos administrativos?")</f>
        <v>1.4 Existem decisões, judiciais ou administrativas, envolvendo a pessoa jurídica ou membros da alta direção, relacionadas à prática de atos de corrupção ou de fraudes em licitação e contratos administrativos?</v>
      </c>
      <c r="B12" s="19"/>
      <c r="C12" s="15">
        <f>IFERROR(__xludf.DUMMYFUNCTION("""COMPUTED_VALUE"""),-10.0)</f>
        <v>-10</v>
      </c>
      <c r="D12" s="15" t="str">
        <f t="shared" si="1"/>
        <v>-</v>
      </c>
      <c r="E12" s="16"/>
      <c r="F12" s="16"/>
      <c r="G12" s="17" t="s">
        <v>13</v>
      </c>
      <c r="H12" s="18"/>
    </row>
    <row r="13">
      <c r="A13" s="20" t="str">
        <f>IFERROR(__xludf.DUMMYFUNCTION("""COMPUTED_VALUE"""),"1.4.1 A empresa comunicou o fato às autoridades competentes previamente à instauração do procedimento apuratório?")</f>
        <v>1.4.1 A empresa comunicou o fato às autoridades competentes previamente à instauração do procedimento apuratório?</v>
      </c>
      <c r="B13" s="21"/>
      <c r="C13" s="15">
        <f>IFERROR(__xludf.DUMMYFUNCTION("""COMPUTED_VALUE"""),4.0)</f>
        <v>4</v>
      </c>
      <c r="D13" s="15" t="str">
        <f t="shared" si="1"/>
        <v>-</v>
      </c>
      <c r="E13" s="16"/>
      <c r="F13" s="16"/>
      <c r="G13" s="17" t="s">
        <v>14</v>
      </c>
      <c r="H13" s="18"/>
    </row>
    <row r="14">
      <c r="A14" s="20" t="str">
        <f>IFERROR(__xludf.DUMMYFUNCTION("""COMPUTED_VALUE"""),"1.4.2 A empresa reparou integralmente o dano causado?")</f>
        <v>1.4.2 A empresa reparou integralmente o dano causado?</v>
      </c>
      <c r="B14" s="21"/>
      <c r="C14" s="15">
        <f>IFERROR(__xludf.DUMMYFUNCTION("""COMPUTED_VALUE"""),2.0)</f>
        <v>2</v>
      </c>
      <c r="D14" s="15" t="str">
        <f t="shared" si="1"/>
        <v>-</v>
      </c>
      <c r="E14" s="16"/>
      <c r="F14" s="16"/>
      <c r="G14" s="17" t="s">
        <v>15</v>
      </c>
      <c r="H14" s="18"/>
    </row>
    <row r="15">
      <c r="A15" s="13" t="str">
        <f>IFERROR(__xludf.DUMMYFUNCTION("""COMPUTED_VALUE"""),"1.4.3 A empresa afastou de seus quadros funcionais os envolvidos no ato lesivo ou, ainda que mantidos, estão sendo monitorados?")</f>
        <v>1.4.3 A empresa afastou de seus quadros funcionais os envolvidos no ato lesivo ou, ainda que mantidos, estão sendo monitorados?</v>
      </c>
      <c r="B15" s="19"/>
      <c r="C15" s="15">
        <f>IFERROR(__xludf.DUMMYFUNCTION("""COMPUTED_VALUE"""),2.0)</f>
        <v>2</v>
      </c>
      <c r="D15" s="15" t="str">
        <f t="shared" si="1"/>
        <v>-</v>
      </c>
      <c r="E15" s="16"/>
      <c r="F15" s="16"/>
      <c r="G15" s="17" t="s">
        <v>16</v>
      </c>
      <c r="H15" s="18"/>
    </row>
    <row r="16">
      <c r="A16" s="13" t="str">
        <f>IFERROR(__xludf.DUMMYFUNCTION("""COMPUTED_VALUE"""),"1.4.4 A empresa implementou procedimentos específicos para evitar que atos semelhantes ao investigado ocorram novamente?")</f>
        <v>1.4.4 A empresa implementou procedimentos específicos para evitar que atos semelhantes ao investigado ocorram novamente?</v>
      </c>
      <c r="B16" s="19"/>
      <c r="C16" s="15">
        <f>IFERROR(__xludf.DUMMYFUNCTION("""COMPUTED_VALUE"""),2.0)</f>
        <v>2</v>
      </c>
      <c r="D16" s="15" t="str">
        <f t="shared" si="1"/>
        <v>-</v>
      </c>
      <c r="E16" s="16"/>
      <c r="F16" s="16"/>
      <c r="G16" s="17" t="s">
        <v>17</v>
      </c>
      <c r="H16" s="18"/>
    </row>
    <row r="17" ht="21.0" customHeight="1">
      <c r="A17" s="13" t="str">
        <f>IFERROR(__xludf.DUMMYFUNCTION("""COMPUTED_VALUE"""),"1.5 Existem critérios formalizados para escolha de membros da alta direção, que considerem aspectos de integridade?")</f>
        <v>1.5 Existem critérios formalizados para escolha de membros da alta direção, que considerem aspectos de integridade?</v>
      </c>
      <c r="B17" s="14"/>
      <c r="C17" s="15">
        <f>IFERROR(__xludf.DUMMYFUNCTION("""COMPUTED_VALUE"""),2.0)</f>
        <v>2</v>
      </c>
      <c r="D17" s="15" t="str">
        <f t="shared" si="1"/>
        <v>-</v>
      </c>
      <c r="E17" s="16"/>
      <c r="F17" s="16"/>
      <c r="G17" s="17" t="s">
        <v>18</v>
      </c>
      <c r="H17" s="18"/>
    </row>
    <row r="18">
      <c r="A18" s="13" t="str">
        <f>IFERROR(__xludf.DUMMYFUNCTION("""COMPUTED_VALUE"""),"1.6 Os membros da alta administração participaram de ações de capacitação (treinamento, palestra, congresso, cursos, etc) referente à cultura de integridade? ")</f>
        <v>1.6 Os membros da alta administração participaram de ações de capacitação (treinamento, palestra, congresso, cursos, etc) referente à cultura de integridade? </v>
      </c>
      <c r="B18" s="14"/>
      <c r="C18" s="15">
        <f>IFERROR(__xludf.DUMMYFUNCTION("""COMPUTED_VALUE"""),2.0)</f>
        <v>2</v>
      </c>
      <c r="D18" s="15" t="str">
        <f t="shared" si="1"/>
        <v>-</v>
      </c>
      <c r="E18" s="16"/>
      <c r="F18" s="16"/>
      <c r="G18" s="17" t="s">
        <v>19</v>
      </c>
      <c r="H18" s="18"/>
    </row>
    <row r="19" ht="12.75" customHeight="1">
      <c r="A19" s="22"/>
      <c r="B19" s="23"/>
      <c r="C19" s="24">
        <f>IFERROR(__xludf.DUMMYFUNCTION("""COMPUTED_VALUE"""),10.0)</f>
        <v>10</v>
      </c>
      <c r="D19" s="24">
        <f>SUM(D9:D18)</f>
        <v>0</v>
      </c>
      <c r="E19" s="24"/>
      <c r="F19" s="24" t="s">
        <v>20</v>
      </c>
      <c r="G19" s="25"/>
      <c r="H19" s="4"/>
      <c r="I19" s="26"/>
      <c r="J19" s="26"/>
      <c r="K19" s="26"/>
      <c r="L19" s="26"/>
      <c r="M19" s="26"/>
      <c r="N19" s="26"/>
      <c r="O19" s="26"/>
      <c r="P19" s="26"/>
      <c r="Q19" s="26"/>
      <c r="R19" s="26"/>
      <c r="S19" s="26"/>
      <c r="T19" s="26"/>
      <c r="U19" s="26"/>
      <c r="V19" s="26"/>
      <c r="W19" s="26"/>
      <c r="X19" s="26"/>
      <c r="Y19" s="26"/>
      <c r="Z19" s="26"/>
    </row>
    <row r="20" ht="21.75" customHeight="1">
      <c r="A20" s="8" t="str">
        <f>IFERROR(__xludf.DUMMYFUNCTION("""COMPUTED_VALUE"""),"2. INSTÂNCIA RESPONSÁVEL PELO PROGRAMA DE INTEGRIDADE")</f>
        <v>2. INSTÂNCIA RESPONSÁVEL PELO PROGRAMA DE INTEGRIDADE</v>
      </c>
      <c r="B20" s="27"/>
      <c r="C20" s="28"/>
      <c r="D20" s="28"/>
      <c r="E20" s="28"/>
      <c r="F20" s="28"/>
      <c r="G20" s="29"/>
      <c r="H20" s="4"/>
    </row>
    <row r="21" ht="18.0" customHeight="1">
      <c r="A21" s="13" t="str">
        <f>IFERROR(__xludf.DUMMYFUNCTION("""COMPUTED_VALUE"""),"2.1 A empresa possui uma pessoa ou um departamento responsável pela integridade?")</f>
        <v>2.1 A empresa possui uma pessoa ou um departamento responsável pela integridade?</v>
      </c>
      <c r="B21" s="14"/>
      <c r="C21" s="15">
        <f>IFERROR(__xludf.DUMMYFUNCTION("""COMPUTED_VALUE"""),1.3)</f>
        <v>1.3</v>
      </c>
      <c r="D21" s="15" t="str">
        <f t="shared" ref="D21:D28" si="2">IF($B$6="","-",IF(B21="","-",IF(B21="Sim",C21,IF(B21="Parcialmente",C21/2,IF(B21="Não",0,IF(B21="N/A",0,"Erro"))))))</f>
        <v>-</v>
      </c>
      <c r="E21" s="16"/>
      <c r="F21" s="16"/>
      <c r="G21" s="17" t="s">
        <v>21</v>
      </c>
      <c r="H21" s="18"/>
    </row>
    <row r="22">
      <c r="A22" s="13" t="str">
        <f>IFERROR(__xludf.DUMMYFUNCTION("""COMPUTED_VALUE"""),"2.2 O setor/pessoa responsável reporta diretamente à alta administração, não estando subordinada a outros departamentos como o Jurídico, Recursos Humanos, Auditoria Interna ou Financeiro?")</f>
        <v>2.2 O setor/pessoa responsável reporta diretamente à alta administração, não estando subordinada a outros departamentos como o Jurídico, Recursos Humanos, Auditoria Interna ou Financeiro?</v>
      </c>
      <c r="B22" s="14"/>
      <c r="C22" s="15">
        <f>IFERROR(__xludf.DUMMYFUNCTION("""COMPUTED_VALUE"""),1.3)</f>
        <v>1.3</v>
      </c>
      <c r="D22" s="15" t="str">
        <f t="shared" si="2"/>
        <v>-</v>
      </c>
      <c r="E22" s="16"/>
      <c r="F22" s="16"/>
      <c r="G22" s="17" t="s">
        <v>22</v>
      </c>
      <c r="H22" s="18"/>
    </row>
    <row r="23">
      <c r="A23" s="13" t="str">
        <f>IFERROR(__xludf.DUMMYFUNCTION("""COMPUTED_VALUE"""),"2.3 O responsável pela função de integridade possui garantias expressas que possibilitam o exercício das suas atribuições com independência e autoridade, como proteção contra punições arbitrárias, mandato, autonomia para solicitar documentos e entrevistar"&amp;" empregados de qualquer departamento da empresa?")</f>
        <v>2.3 O responsável pela função de integridade possui garantias expressas que possibilitam o exercício das suas atribuições com independência e autoridade, como proteção contra punições arbitrárias, mandato, autonomia para solicitar documentos e entrevistar empregados de qualquer departamento da empresa?</v>
      </c>
      <c r="B23" s="14"/>
      <c r="C23" s="15">
        <f>IFERROR(__xludf.DUMMYFUNCTION("""COMPUTED_VALUE"""),1.3)</f>
        <v>1.3</v>
      </c>
      <c r="D23" s="15" t="str">
        <f t="shared" si="2"/>
        <v>-</v>
      </c>
      <c r="E23" s="16"/>
      <c r="F23" s="16"/>
      <c r="G23" s="17" t="s">
        <v>23</v>
      </c>
      <c r="H23" s="18"/>
    </row>
    <row r="24">
      <c r="A24" s="13" t="str">
        <f>IFERROR(__xludf.DUMMYFUNCTION("""COMPUTED_VALUE"""),"2.4 As pessoas que atuam na área possuem qualificação na temática de integridade?")</f>
        <v>2.4 As pessoas que atuam na área possuem qualificação na temática de integridade?</v>
      </c>
      <c r="B24" s="14"/>
      <c r="C24" s="15">
        <f>IFERROR(__xludf.DUMMYFUNCTION("""COMPUTED_VALUE"""),1.2)</f>
        <v>1.2</v>
      </c>
      <c r="D24" s="15" t="str">
        <f t="shared" si="2"/>
        <v>-</v>
      </c>
      <c r="E24" s="16"/>
      <c r="F24" s="16"/>
      <c r="G24" s="17" t="s">
        <v>24</v>
      </c>
      <c r="H24" s="18"/>
    </row>
    <row r="25">
      <c r="A25" s="13" t="str">
        <f>IFERROR(__xludf.DUMMYFUNCTION("""COMPUTED_VALUE"""),"2.5 A empresa possui órgão colegiado para tratar de temas de ética e integridade, como comitês e conselhos de ética?")</f>
        <v>2.5 A empresa possui órgão colegiado para tratar de temas de ética e integridade, como comitês e conselhos de ética?</v>
      </c>
      <c r="B25" s="14"/>
      <c r="C25" s="15">
        <f>IFERROR(__xludf.DUMMYFUNCTION("""COMPUTED_VALUE"""),1.2)</f>
        <v>1.2</v>
      </c>
      <c r="D25" s="15" t="str">
        <f t="shared" si="2"/>
        <v>-</v>
      </c>
      <c r="E25" s="16"/>
      <c r="F25" s="16"/>
      <c r="G25" s="17" t="s">
        <v>25</v>
      </c>
      <c r="H25" s="18"/>
    </row>
    <row r="26" ht="12.75" customHeight="1">
      <c r="A26" s="13" t="str">
        <f>IFERROR(__xludf.DUMMYFUNCTION("""COMPUTED_VALUE"""),"2.6 A função de integridade tem estrutura (recursos materiais, humanos, financeiro) suficiente para uma atuação efetiva?")</f>
        <v>2.6 A função de integridade tem estrutura (recursos materiais, humanos, financeiro) suficiente para uma atuação efetiva?</v>
      </c>
      <c r="B26" s="14"/>
      <c r="C26" s="15">
        <f>IFERROR(__xludf.DUMMYFUNCTION("""COMPUTED_VALUE"""),1.3)</f>
        <v>1.3</v>
      </c>
      <c r="D26" s="15" t="str">
        <f t="shared" si="2"/>
        <v>-</v>
      </c>
      <c r="E26" s="16"/>
      <c r="F26" s="16"/>
      <c r="G26" s="17" t="s">
        <v>26</v>
      </c>
      <c r="H26" s="30"/>
    </row>
    <row r="27" ht="12.75" customHeight="1">
      <c r="A27" s="13" t="str">
        <f>IFERROR(__xludf.DUMMYFUNCTION("""COMPUTED_VALUE"""),"2.7 O setor de integridade é consultado a respeito de decisões estratégicas e operacionais que possam impactar nos riscos de integridade?")</f>
        <v>2.7 O setor de integridade é consultado a respeito de decisões estratégicas e operacionais que possam impactar nos riscos de integridade?</v>
      </c>
      <c r="B27" s="14"/>
      <c r="C27" s="15">
        <f>IFERROR(__xludf.DUMMYFUNCTION("""COMPUTED_VALUE"""),1.2)</f>
        <v>1.2</v>
      </c>
      <c r="D27" s="15" t="str">
        <f t="shared" si="2"/>
        <v>-</v>
      </c>
      <c r="E27" s="16"/>
      <c r="F27" s="16"/>
      <c r="G27" s="17" t="s">
        <v>27</v>
      </c>
      <c r="H27" s="30"/>
    </row>
    <row r="28" ht="12.75" customHeight="1">
      <c r="A28" s="13" t="str">
        <f>IFERROR(__xludf.DUMMYFUNCTION("""COMPUTED_VALUE"""),"2.8 Houve mais de uma reunião desse conselho nos últimos 24 meses, contados a partir da data de assinatura do contrato?")</f>
        <v>2.8 Houve mais de uma reunião desse conselho nos últimos 24 meses, contados a partir da data de assinatura do contrato?</v>
      </c>
      <c r="B28" s="14"/>
      <c r="C28" s="15">
        <f>IFERROR(__xludf.DUMMYFUNCTION("""COMPUTED_VALUE"""),1.2)</f>
        <v>1.2</v>
      </c>
      <c r="D28" s="15" t="str">
        <f t="shared" si="2"/>
        <v>-</v>
      </c>
      <c r="E28" s="16"/>
      <c r="F28" s="16"/>
      <c r="G28" s="17" t="s">
        <v>28</v>
      </c>
      <c r="H28" s="18"/>
    </row>
    <row r="29" ht="12.75" customHeight="1">
      <c r="A29" s="22"/>
      <c r="B29" s="23"/>
      <c r="C29" s="24">
        <f>IFERROR(__xludf.DUMMYFUNCTION("""COMPUTED_VALUE"""),10.0)</f>
        <v>10</v>
      </c>
      <c r="D29" s="24">
        <f>sum(D21:D28)</f>
        <v>0</v>
      </c>
      <c r="E29" s="24"/>
      <c r="F29" s="24" t="s">
        <v>20</v>
      </c>
      <c r="G29" s="25"/>
      <c r="H29" s="4"/>
      <c r="I29" s="26"/>
      <c r="J29" s="26"/>
      <c r="K29" s="26"/>
      <c r="L29" s="26"/>
      <c r="M29" s="26"/>
      <c r="N29" s="26"/>
      <c r="O29" s="26"/>
      <c r="P29" s="26"/>
      <c r="Q29" s="26"/>
      <c r="R29" s="26"/>
      <c r="S29" s="26"/>
      <c r="T29" s="26"/>
      <c r="U29" s="26"/>
      <c r="V29" s="26"/>
      <c r="W29" s="26"/>
      <c r="X29" s="26"/>
      <c r="Y29" s="26"/>
      <c r="Z29" s="26"/>
    </row>
    <row r="30" ht="19.5" customHeight="1">
      <c r="A30" s="8" t="str">
        <f>IFERROR(__xludf.DUMMYFUNCTION("""COMPUTED_VALUE"""),"3. ANÁLISE DE PERFIL E RISCOS")</f>
        <v>3. ANÁLISE DE PERFIL E RISCOS</v>
      </c>
      <c r="B30" s="27"/>
      <c r="C30" s="28"/>
      <c r="D30" s="28"/>
      <c r="E30" s="28"/>
      <c r="F30" s="28"/>
      <c r="G30" s="29"/>
      <c r="H30" s="4"/>
    </row>
    <row r="31" ht="12.75" customHeight="1">
      <c r="A31" s="13" t="str">
        <f>IFERROR(__xludf.DUMMYFUNCTION("""COMPUTED_VALUE"""),"3.1 A empresa realizou uma análise de riscos que contempla riscos relacionados a corrupção e fraude?")</f>
        <v>3.1 A empresa realizou uma análise de riscos que contempla riscos relacionados a corrupção e fraude?</v>
      </c>
      <c r="B31" s="14"/>
      <c r="C31" s="15">
        <f>IFERROR(__xludf.DUMMYFUNCTION("""COMPUTED_VALUE"""),4.0)</f>
        <v>4</v>
      </c>
      <c r="D31" s="15" t="str">
        <f t="shared" ref="D31:D34" si="3">IF($B$6="","-",IF(B31="","-",IF(B31="Sim",C31,IF(B31="Parcialmente",C31/2,IF(B31="Não",0,IF(B31="N/A",0,"Erro"))))))</f>
        <v>-</v>
      </c>
      <c r="E31" s="16"/>
      <c r="F31" s="16"/>
      <c r="G31" s="17" t="s">
        <v>29</v>
      </c>
      <c r="H31" s="18"/>
    </row>
    <row r="32" ht="12.75" customHeight="1">
      <c r="A32" s="13" t="str">
        <f>IFERROR(__xludf.DUMMYFUNCTION("""COMPUTED_VALUE"""),"3.2 Após realização do processo de levantamento e mapeamento de riscos, foram feitas atualizações nas políticas e procedimentos de compliance com base na análise de riscos?")</f>
        <v>3.2 Após realização do processo de levantamento e mapeamento de riscos, foram feitas atualizações nas políticas e procedimentos de compliance com base na análise de riscos?</v>
      </c>
      <c r="B32" s="14"/>
      <c r="C32" s="15">
        <f>IFERROR(__xludf.DUMMYFUNCTION("""COMPUTED_VALUE"""),4.0)</f>
        <v>4</v>
      </c>
      <c r="D32" s="15" t="str">
        <f t="shared" si="3"/>
        <v>-</v>
      </c>
      <c r="E32" s="16"/>
      <c r="F32" s="16"/>
      <c r="G32" s="17" t="s">
        <v>30</v>
      </c>
      <c r="H32" s="18"/>
    </row>
    <row r="33" ht="12.75" customHeight="1">
      <c r="A33" s="13" t="str">
        <f>IFERROR(__xludf.DUMMYFUNCTION("""COMPUTED_VALUE"""),"3.3 Há planejamento para que a análise de riscos seja revisada periodicamente?")</f>
        <v>3.3 Há planejamento para que a análise de riscos seja revisada periodicamente?</v>
      </c>
      <c r="B33" s="14"/>
      <c r="C33" s="15">
        <f>IFERROR(__xludf.DUMMYFUNCTION("""COMPUTED_VALUE"""),3.0)</f>
        <v>3</v>
      </c>
      <c r="D33" s="15" t="str">
        <f t="shared" si="3"/>
        <v>-</v>
      </c>
      <c r="E33" s="16"/>
      <c r="F33" s="16"/>
      <c r="G33" s="17" t="s">
        <v>31</v>
      </c>
      <c r="H33" s="18"/>
    </row>
    <row r="34" ht="12.75" customHeight="1">
      <c r="A34" s="13" t="str">
        <f>IFERROR(__xludf.DUMMYFUNCTION("""COMPUTED_VALUE"""),"3.4 Foi realizada uma análise de riscos nos últimos 24 (vinte e quatro) meses, contados a partir da data de apresentação dos relatórios de perfil e conformidade?")</f>
        <v>3.4 Foi realizada uma análise de riscos nos últimos 24 (vinte e quatro) meses, contados a partir da data de apresentação dos relatórios de perfil e conformidade?</v>
      </c>
      <c r="B34" s="14"/>
      <c r="C34" s="15">
        <f>IFERROR(__xludf.DUMMYFUNCTION("""COMPUTED_VALUE"""),4.0)</f>
        <v>4</v>
      </c>
      <c r="D34" s="15" t="str">
        <f t="shared" si="3"/>
        <v>-</v>
      </c>
      <c r="E34" s="16"/>
      <c r="F34" s="16"/>
      <c r="G34" s="17" t="s">
        <v>32</v>
      </c>
      <c r="H34" s="18"/>
    </row>
    <row r="35" ht="12.75" customHeight="1">
      <c r="A35" s="22"/>
      <c r="B35" s="23"/>
      <c r="C35" s="24">
        <f>IFERROR(__xludf.DUMMYFUNCTION("""COMPUTED_VALUE"""),15.0)</f>
        <v>15</v>
      </c>
      <c r="D35" s="24">
        <f>sum(D31:D34)</f>
        <v>0</v>
      </c>
      <c r="E35" s="24"/>
      <c r="F35" s="24" t="s">
        <v>20</v>
      </c>
      <c r="G35" s="25"/>
      <c r="H35" s="4"/>
      <c r="I35" s="26"/>
      <c r="J35" s="26"/>
      <c r="K35" s="26"/>
      <c r="L35" s="26"/>
      <c r="M35" s="26"/>
      <c r="N35" s="26"/>
      <c r="O35" s="26"/>
      <c r="P35" s="26"/>
      <c r="Q35" s="26"/>
      <c r="R35" s="26"/>
      <c r="S35" s="26"/>
      <c r="T35" s="26"/>
      <c r="U35" s="26"/>
      <c r="V35" s="26"/>
      <c r="W35" s="26"/>
      <c r="X35" s="26"/>
      <c r="Y35" s="26"/>
      <c r="Z35" s="26"/>
    </row>
    <row r="36" ht="18.0" customHeight="1">
      <c r="A36" s="8" t="str">
        <f>IFERROR(__xludf.DUMMYFUNCTION("""COMPUTED_VALUE"""),"4. ESTRUTURA DAS REGRAS E INSTRUMENTOS DE INTEGRIDADE")</f>
        <v>4. ESTRUTURA DAS REGRAS E INSTRUMENTOS DE INTEGRIDADE</v>
      </c>
      <c r="B36" s="27"/>
      <c r="C36" s="28"/>
      <c r="D36" s="28"/>
      <c r="E36" s="28"/>
      <c r="F36" s="28"/>
      <c r="G36" s="28"/>
      <c r="H36" s="4"/>
    </row>
    <row r="37" ht="12.75" customHeight="1">
      <c r="A37" s="8" t="str">
        <f>IFERROR(__xludf.DUMMYFUNCTION("""COMPUTED_VALUE"""),"4.1 POLÍTICAS DE INTEGRIDADE")</f>
        <v>4.1 POLÍTICAS DE INTEGRIDADE</v>
      </c>
      <c r="B37" s="31"/>
      <c r="C37" s="31">
        <f>IFERROR(__xludf.DUMMYFUNCTION("""COMPUTED_VALUE"""),10.0)</f>
        <v>10</v>
      </c>
      <c r="D37" s="31">
        <f>SUM(D38:D49)</f>
        <v>0</v>
      </c>
      <c r="E37" s="28"/>
      <c r="F37" s="28"/>
      <c r="G37" s="32"/>
      <c r="H37" s="4"/>
    </row>
    <row r="38">
      <c r="A38" s="13" t="str">
        <f>IFERROR(__xludf.DUMMYFUNCTION("""COMPUTED_VALUE"""),"4.1.1 A empresa possui políticas e recomendações, escritas em português, contendo vedações expressas à prática de corrupção e outros atos lesivos à administração pública?")</f>
        <v>4.1.1 A empresa possui políticas e recomendações, escritas em português, contendo vedações expressas à prática de corrupção e outros atos lesivos à administração pública?</v>
      </c>
      <c r="B38" s="14"/>
      <c r="C38" s="15">
        <f>IFERROR(__xludf.DUMMYFUNCTION("""COMPUTED_VALUE"""),1.0)</f>
        <v>1</v>
      </c>
      <c r="D38" s="16" t="str">
        <f t="shared" ref="D38:D49" si="4">IF($B$6="","-",IF(B38="","-",IF(B38="Sim",C38,IF(B38="Parcialmente",C38/2,IF(B38="Não",0,IF(B38="N/A",0,"Erro"))))))</f>
        <v>-</v>
      </c>
      <c r="E38" s="33"/>
      <c r="F38" s="17"/>
      <c r="G38" s="17" t="s">
        <v>33</v>
      </c>
      <c r="H38" s="4"/>
    </row>
    <row r="39">
      <c r="A39" s="13" t="str">
        <f>IFERROR(__xludf.DUMMYFUNCTION("""COMPUTED_VALUE"""),"4.1.2 O(s) documentos(s) estão disponíveis na internet e a todos os empregados da empresa, mesmo aqueles que não tem acesso a computador?")</f>
        <v>4.1.2 O(s) documentos(s) estão disponíveis na internet e a todos os empregados da empresa, mesmo aqueles que não tem acesso a computador?</v>
      </c>
      <c r="B39" s="14"/>
      <c r="C39" s="15">
        <f>IFERROR(__xludf.DUMMYFUNCTION("""COMPUTED_VALUE"""),1.0)</f>
        <v>1</v>
      </c>
      <c r="D39" s="16" t="str">
        <f t="shared" si="4"/>
        <v>-</v>
      </c>
      <c r="E39" s="33"/>
      <c r="F39" s="17"/>
      <c r="G39" s="17" t="s">
        <v>34</v>
      </c>
      <c r="H39" s="4"/>
    </row>
    <row r="40">
      <c r="A40" s="13" t="str">
        <f>IFERROR(__xludf.DUMMYFUNCTION("""COMPUTED_VALUE"""),"4.1.3 Quanto ao conteúdo desse(s) documento(s):")</f>
        <v>4.1.3 Quanto ao conteúdo desse(s) documento(s):</v>
      </c>
      <c r="B40" s="14"/>
      <c r="C40" s="15"/>
      <c r="D40" s="16" t="str">
        <f t="shared" si="4"/>
        <v>-</v>
      </c>
      <c r="E40" s="34"/>
      <c r="F40" s="35"/>
      <c r="G40" s="35"/>
      <c r="H40" s="4"/>
    </row>
    <row r="41">
      <c r="A41" s="13" t="str">
        <f>IFERROR(__xludf.DUMMYFUNCTION("""COMPUTED_VALUE"""),"a) A linguagem utilizada é de fácil compreensão?")</f>
        <v>a) A linguagem utilizada é de fácil compreensão?</v>
      </c>
      <c r="B41" s="14"/>
      <c r="C41" s="15">
        <f>IFERROR(__xludf.DUMMYFUNCTION("""COMPUTED_VALUE"""),0.5)</f>
        <v>0.5</v>
      </c>
      <c r="D41" s="16" t="str">
        <f t="shared" si="4"/>
        <v>-</v>
      </c>
      <c r="E41" s="36"/>
      <c r="F41" s="37"/>
      <c r="G41" s="37" t="s">
        <v>35</v>
      </c>
      <c r="H41" s="4"/>
    </row>
    <row r="42">
      <c r="A42" s="13" t="str">
        <f>IFERROR(__xludf.DUMMYFUNCTION("""COMPUTED_VALUE"""),"b) Há indicação dos responsáveis para dirimir dúvidas sobre sua aplicação?")</f>
        <v>b) Há indicação dos responsáveis para dirimir dúvidas sobre sua aplicação?</v>
      </c>
      <c r="B42" s="14"/>
      <c r="C42" s="15">
        <f>IFERROR(__xludf.DUMMYFUNCTION("""COMPUTED_VALUE"""),1.0)</f>
        <v>1</v>
      </c>
      <c r="D42" s="16" t="str">
        <f t="shared" si="4"/>
        <v>-</v>
      </c>
      <c r="E42" s="36"/>
      <c r="F42" s="38"/>
      <c r="G42" s="38"/>
      <c r="H42" s="4"/>
    </row>
    <row r="43">
      <c r="A43" s="13" t="str">
        <f>IFERROR(__xludf.DUMMYFUNCTION("""COMPUTED_VALUE"""),"c) Menciona a possibilidade de aplicação de sanções para aqueles que cometerem violações independentemente do cargo ou função ocupada pelo infrator?")</f>
        <v>c) Menciona a possibilidade de aplicação de sanções para aqueles que cometerem violações independentemente do cargo ou função ocupada pelo infrator?</v>
      </c>
      <c r="B43" s="14"/>
      <c r="C43" s="15">
        <f>IFERROR(__xludf.DUMMYFUNCTION("""COMPUTED_VALUE"""),1.0)</f>
        <v>1</v>
      </c>
      <c r="D43" s="16" t="str">
        <f t="shared" si="4"/>
        <v>-</v>
      </c>
      <c r="E43" s="36"/>
      <c r="F43" s="38"/>
      <c r="G43" s="38"/>
      <c r="H43" s="4"/>
    </row>
    <row r="44">
      <c r="A44" s="13" t="str">
        <f>IFERROR(__xludf.DUMMYFUNCTION("""COMPUTED_VALUE"""),"d) Tratam do oferecimento de presentes, brindes e hospitalidades (refeições, entretenimento, viagem e hospedagem) a agentes públicos?")</f>
        <v>d) Tratam do oferecimento de presentes, brindes e hospitalidades (refeições, entretenimento, viagem e hospedagem) a agentes públicos?</v>
      </c>
      <c r="B44" s="14"/>
      <c r="C44" s="15">
        <f>IFERROR(__xludf.DUMMYFUNCTION("""COMPUTED_VALUE"""),1.0)</f>
        <v>1</v>
      </c>
      <c r="D44" s="16" t="str">
        <f t="shared" si="4"/>
        <v>-</v>
      </c>
      <c r="E44" s="36"/>
      <c r="F44" s="38"/>
      <c r="G44" s="38"/>
      <c r="H44" s="4"/>
    </row>
    <row r="45">
      <c r="A45" s="13" t="str">
        <f>IFERROR(__xludf.DUMMYFUNCTION("""COMPUTED_VALUE"""),"e) Tratam da prevenção de conflito de interesses, inclusive nas relações com a Administração Pública e seus agentes?")</f>
        <v>e) Tratam da prevenção de conflito de interesses, inclusive nas relações com a Administração Pública e seus agentes?</v>
      </c>
      <c r="B45" s="14"/>
      <c r="C45" s="15">
        <f>IFERROR(__xludf.DUMMYFUNCTION("""COMPUTED_VALUE"""),1.0)</f>
        <v>1</v>
      </c>
      <c r="D45" s="16" t="str">
        <f t="shared" si="4"/>
        <v>-</v>
      </c>
      <c r="E45" s="36"/>
      <c r="F45" s="38"/>
      <c r="G45" s="38"/>
      <c r="H45" s="4"/>
    </row>
    <row r="46">
      <c r="A46" s="13" t="str">
        <f>IFERROR(__xludf.DUMMYFUNCTION("""COMPUTED_VALUE"""),"f) Estabelecem orientações e controles sobre temas como realização de reuniões, encontros e outros tipos de interações com agentes públicos?")</f>
        <v>f) Estabelecem orientações e controles sobre temas como realização de reuniões, encontros e outros tipos de interações com agentes públicos?</v>
      </c>
      <c r="B46" s="14"/>
      <c r="C46" s="15">
        <f>IFERROR(__xludf.DUMMYFUNCTION("""COMPUTED_VALUE"""),1.0)</f>
        <v>1</v>
      </c>
      <c r="D46" s="16" t="str">
        <f t="shared" si="4"/>
        <v>-</v>
      </c>
      <c r="E46" s="36"/>
      <c r="F46" s="38"/>
      <c r="G46" s="38"/>
      <c r="H46" s="4"/>
    </row>
    <row r="47">
      <c r="A47" s="13" t="str">
        <f>IFERROR(__xludf.DUMMYFUNCTION("""COMPUTED_VALUE"""),"g) Estabelecem orientações para que seus administradores e empregados cooperem com eventuais investigações e fiscalizações realizadas por órgãos públicos ou auditores externos independentes?")</f>
        <v>g) Estabelecem orientações para que seus administradores e empregados cooperem com eventuais investigações e fiscalizações realizadas por órgãos públicos ou auditores externos independentes?</v>
      </c>
      <c r="B47" s="14"/>
      <c r="C47" s="15">
        <f>IFERROR(__xludf.DUMMYFUNCTION("""COMPUTED_VALUE"""),0.5)</f>
        <v>0.5</v>
      </c>
      <c r="D47" s="16" t="str">
        <f t="shared" si="4"/>
        <v>-</v>
      </c>
      <c r="E47" s="36"/>
      <c r="F47" s="38"/>
      <c r="G47" s="38"/>
      <c r="H47" s="4"/>
    </row>
    <row r="48">
      <c r="A48" s="13" t="str">
        <f>IFERROR(__xludf.DUMMYFUNCTION("""COMPUTED_VALUE"""),"h) existem orientações sobre a conduta esperada nos processos licitatórios, inclusive quanto à relação da empresa com seus concorrentes, a fim de evitar práticas anticoncorrenciais que possibilitem fraudar o processo?")</f>
        <v>h) existem orientações sobre a conduta esperada nos processos licitatórios, inclusive quanto à relação da empresa com seus concorrentes, a fim de evitar práticas anticoncorrenciais que possibilitem fraudar o processo?</v>
      </c>
      <c r="B48" s="14"/>
      <c r="C48" s="15">
        <f>IFERROR(__xludf.DUMMYFUNCTION("""COMPUTED_VALUE"""),1.0)</f>
        <v>1</v>
      </c>
      <c r="D48" s="16" t="str">
        <f t="shared" si="4"/>
        <v>-</v>
      </c>
      <c r="E48" s="36"/>
      <c r="F48" s="38"/>
      <c r="G48" s="38"/>
      <c r="H48" s="4"/>
    </row>
    <row r="49" ht="20.25" customHeight="1">
      <c r="A49" s="13" t="str">
        <f>IFERROR(__xludf.DUMMYFUNCTION("""COMPUTED_VALUE"""),"i) Há orientações quanto ao acompanhamento da execução dos contratos celebrados com a Administração Pública?")</f>
        <v>i) Há orientações quanto ao acompanhamento da execução dos contratos celebrados com a Administração Pública?</v>
      </c>
      <c r="B49" s="14"/>
      <c r="C49" s="15">
        <f>IFERROR(__xludf.DUMMYFUNCTION("""COMPUTED_VALUE"""),1.0)</f>
        <v>1</v>
      </c>
      <c r="D49" s="16" t="str">
        <f t="shared" si="4"/>
        <v>-</v>
      </c>
      <c r="E49" s="36"/>
      <c r="F49" s="39"/>
      <c r="G49" s="39"/>
      <c r="H49" s="4"/>
    </row>
    <row r="50" ht="12.75" customHeight="1">
      <c r="A50" s="8" t="str">
        <f>IFERROR(__xludf.DUMMYFUNCTION("""COMPUTED_VALUE"""),"4.2 TREINAMENTO E COMUNICAÇÃO")</f>
        <v>4.2 TREINAMENTO E COMUNICAÇÃO</v>
      </c>
      <c r="B50" s="31"/>
      <c r="C50" s="31">
        <f>IFERROR(__xludf.DUMMYFUNCTION("""COMPUTED_VALUE"""),10.0)</f>
        <v>10</v>
      </c>
      <c r="D50" s="31">
        <f>SUM(D51:D55)</f>
        <v>0</v>
      </c>
      <c r="E50" s="40"/>
      <c r="F50" s="40"/>
      <c r="G50" s="41"/>
      <c r="H50" s="4"/>
    </row>
    <row r="51" ht="12.75" customHeight="1">
      <c r="A51" s="13" t="str">
        <f>IFERROR(__xludf.DUMMYFUNCTION("""COMPUTED_VALUE"""),"4.2.1 Existe plano de comunicação e plano de treinamento relacionados ao programa de integridade?")</f>
        <v>4.2.1 Existe plano de comunicação e plano de treinamento relacionados ao programa de integridade?</v>
      </c>
      <c r="B51" s="14"/>
      <c r="C51" s="15">
        <f>IFERROR(__xludf.DUMMYFUNCTION("""COMPUTED_VALUE"""),1.0)</f>
        <v>1</v>
      </c>
      <c r="D51" s="15" t="str">
        <f t="shared" ref="D51:D55" si="5">IF($B$6="","-",IF(B51="","-",IF(B51="Sim",C51,IF(B51="Parcialmente",C51/2,IF(B51="Não",0,IF(B51="N/A",0,"Erro"))))))</f>
        <v>-</v>
      </c>
      <c r="E51" s="16"/>
      <c r="F51" s="16"/>
      <c r="G51" s="17" t="s">
        <v>36</v>
      </c>
      <c r="H51" s="18"/>
    </row>
    <row r="52" ht="12.75" customHeight="1">
      <c r="A52" s="13" t="str">
        <f>IFERROR(__xludf.DUMMYFUNCTION("""COMPUTED_VALUE"""),"4.2.2 Foram realizadas ações de divulgação das políticas e procedimentos relativas à integridade nos últimos 24 (vinte e quatro) meses, contados a partir da data de assinatura do contrato?")</f>
        <v>4.2.2 Foram realizadas ações de divulgação das políticas e procedimentos relativas à integridade nos últimos 24 (vinte e quatro) meses, contados a partir da data de assinatura do contrato?</v>
      </c>
      <c r="B52" s="14"/>
      <c r="C52" s="15">
        <f>IFERROR(__xludf.DUMMYFUNCTION("""COMPUTED_VALUE"""),3.0)</f>
        <v>3</v>
      </c>
      <c r="D52" s="15" t="str">
        <f t="shared" si="5"/>
        <v>-</v>
      </c>
      <c r="E52" s="16"/>
      <c r="F52" s="16"/>
      <c r="G52" s="17" t="s">
        <v>37</v>
      </c>
      <c r="H52" s="18"/>
    </row>
    <row r="53" ht="12.75" customHeight="1">
      <c r="A53" s="13" t="str">
        <f>IFERROR(__xludf.DUMMYFUNCTION("""COMPUTED_VALUE"""),"4.2.3 Foram realizados treinamentos específicos sobre as políticas e procedimentos existentes para o público responsável por sua aplicação, nos últimos 24 (vinte e quatro) meses, contados a partir da data de assinatura do contrato?")</f>
        <v>4.2.3 Foram realizados treinamentos específicos sobre as políticas e procedimentos existentes para o público responsável por sua aplicação, nos últimos 24 (vinte e quatro) meses, contados a partir da data de assinatura do contrato?</v>
      </c>
      <c r="B53" s="14"/>
      <c r="C53" s="15">
        <f>IFERROR(__xludf.DUMMYFUNCTION("""COMPUTED_VALUE"""),2.0)</f>
        <v>2</v>
      </c>
      <c r="D53" s="15" t="str">
        <f t="shared" si="5"/>
        <v>-</v>
      </c>
      <c r="E53" s="16"/>
      <c r="F53" s="16"/>
      <c r="G53" s="17" t="s">
        <v>19</v>
      </c>
      <c r="H53" s="18"/>
    </row>
    <row r="54" ht="12.75" customHeight="1">
      <c r="A54" s="13" t="str">
        <f>IFERROR(__xludf.DUMMYFUNCTION("""COMPUTED_VALUE"""),"4.2.4 Existem controles para verificar a participação dos empregados nos treinamentos?")</f>
        <v>4.2.4 Existem controles para verificar a participação dos empregados nos treinamentos?</v>
      </c>
      <c r="B54" s="14"/>
      <c r="C54" s="15">
        <f>IFERROR(__xludf.DUMMYFUNCTION("""COMPUTED_VALUE"""),2.0)</f>
        <v>2</v>
      </c>
      <c r="D54" s="15" t="str">
        <f t="shared" si="5"/>
        <v>-</v>
      </c>
      <c r="E54" s="16"/>
      <c r="F54" s="16"/>
      <c r="G54" s="17" t="s">
        <v>38</v>
      </c>
      <c r="H54" s="18"/>
    </row>
    <row r="55" ht="15.75" customHeight="1">
      <c r="A55" s="13" t="str">
        <f>IFERROR(__xludf.DUMMYFUNCTION("""COMPUTED_VALUE"""),"4.2.5 Existem mecanismos para verificar a retenção dos conteúdos abordados nos treinamentos?")</f>
        <v>4.2.5 Existem mecanismos para verificar a retenção dos conteúdos abordados nos treinamentos?</v>
      </c>
      <c r="B55" s="14"/>
      <c r="C55" s="15">
        <f>IFERROR(__xludf.DUMMYFUNCTION("""COMPUTED_VALUE"""),2.0)</f>
        <v>2</v>
      </c>
      <c r="D55" s="15" t="str">
        <f t="shared" si="5"/>
        <v>-</v>
      </c>
      <c r="E55" s="16"/>
      <c r="F55" s="16"/>
      <c r="G55" s="17" t="s">
        <v>39</v>
      </c>
      <c r="H55" s="18"/>
    </row>
    <row r="56" ht="12.75" customHeight="1">
      <c r="A56" s="8" t="str">
        <f>IFERROR(__xludf.DUMMYFUNCTION("""COMPUTED_VALUE"""),"4.3 GESTÃO DE TERCEIROS")</f>
        <v>4.3 GESTÃO DE TERCEIROS</v>
      </c>
      <c r="B56" s="31"/>
      <c r="C56" s="31">
        <f>IFERROR(__xludf.DUMMYFUNCTION("""COMPUTED_VALUE"""),5.0)</f>
        <v>5</v>
      </c>
      <c r="D56" s="31">
        <f>SUM(D57:D63)</f>
        <v>0</v>
      </c>
      <c r="E56" s="28"/>
      <c r="F56" s="28"/>
      <c r="G56" s="28"/>
      <c r="H56" s="4"/>
    </row>
    <row r="57" ht="12.75" customHeight="1">
      <c r="A57" s="13" t="str">
        <f>IFERROR(__xludf.DUMMYFUNCTION("""COMPUTED_VALUE"""),"4.3.1 A empresa possui código de conduta para fornecedores e representantes?")</f>
        <v>4.3.1 A empresa possui código de conduta para fornecedores e representantes?</v>
      </c>
      <c r="B57" s="14"/>
      <c r="C57" s="15">
        <f>IFERROR(__xludf.DUMMYFUNCTION("""COMPUTED_VALUE"""),1.0)</f>
        <v>1</v>
      </c>
      <c r="D57" s="15" t="str">
        <f t="shared" ref="D57:D63" si="6">IF($B$6="","-",IF(B57="","-",IF(B57="Sim",C57,IF(B57="Parcialmente",C57/2,IF(B57="Não",0,IF(B57="N/A",0,"Erro"))))))</f>
        <v>-</v>
      </c>
      <c r="E57" s="15"/>
      <c r="F57" s="15"/>
      <c r="G57" s="33" t="s">
        <v>40</v>
      </c>
      <c r="H57" s="18"/>
    </row>
    <row r="58" ht="12.75" customHeight="1">
      <c r="A58" s="13" t="str">
        <f>IFERROR(__xludf.DUMMYFUNCTION("""COMPUTED_VALUE"""),"4.3.2 Há previsão de aplicação de penalidades e/ou de rescisão contratual em caso de descumprimento das cláusulas de integridade e anticorrupção, bem como de normas éticas aplicáveis a terceiros?")</f>
        <v>4.3.2 Há previsão de aplicação de penalidades e/ou de rescisão contratual em caso de descumprimento das cláusulas de integridade e anticorrupção, bem como de normas éticas aplicáveis a terceiros?</v>
      </c>
      <c r="B58" s="14"/>
      <c r="C58" s="15">
        <f>IFERROR(__xludf.DUMMYFUNCTION("""COMPUTED_VALUE"""),0.5)</f>
        <v>0.5</v>
      </c>
      <c r="D58" s="15" t="str">
        <f t="shared" si="6"/>
        <v>-</v>
      </c>
      <c r="E58" s="16"/>
      <c r="F58" s="16"/>
      <c r="G58" s="42" t="s">
        <v>41</v>
      </c>
      <c r="H58" s="18"/>
    </row>
    <row r="59" ht="12.75" customHeight="1">
      <c r="A59" s="13" t="str">
        <f>IFERROR(__xludf.DUMMYFUNCTION("""COMPUTED_VALUE"""),"4.3.3 A empresa realiza diligências prévias à contratação de terceiros (intermediários, fornecedores, prestadores de serviço, entre outros)?")</f>
        <v>4.3.3 A empresa realiza diligências prévias à contratação de terceiros (intermediários, fornecedores, prestadores de serviço, entre outros)?</v>
      </c>
      <c r="B59" s="14"/>
      <c r="C59" s="15">
        <f>IFERROR(__xludf.DUMMYFUNCTION("""COMPUTED_VALUE"""),1.0)</f>
        <v>1</v>
      </c>
      <c r="D59" s="15" t="str">
        <f t="shared" si="6"/>
        <v>-</v>
      </c>
      <c r="E59" s="16"/>
      <c r="F59" s="16"/>
      <c r="G59" s="42" t="s">
        <v>42</v>
      </c>
      <c r="H59" s="18"/>
    </row>
    <row r="60" ht="12.75" customHeight="1">
      <c r="A60" s="13" t="str">
        <f>IFERROR(__xludf.DUMMYFUNCTION("""COMPUTED_VALUE"""),"4.3.4 No caso de a diligência constatar alto risco de integridade, existem medidas formalizadas para minimizar o risco ou até mesmo impossibilitar a contratação?")</f>
        <v>4.3.4 No caso de a diligência constatar alto risco de integridade, existem medidas formalizadas para minimizar o risco ou até mesmo impossibilitar a contratação?</v>
      </c>
      <c r="B60" s="14"/>
      <c r="C60" s="15">
        <f>IFERROR(__xludf.DUMMYFUNCTION("""COMPUTED_VALUE"""),0.5)</f>
        <v>0.5</v>
      </c>
      <c r="D60" s="15" t="str">
        <f t="shared" si="6"/>
        <v>-</v>
      </c>
      <c r="E60" s="16"/>
      <c r="F60" s="16"/>
      <c r="G60" s="42" t="s">
        <v>43</v>
      </c>
      <c r="H60" s="18"/>
    </row>
    <row r="61" ht="12.75" customHeight="1">
      <c r="A61" s="13" t="str">
        <f>IFERROR(__xludf.DUMMYFUNCTION("""COMPUTED_VALUE"""),"4.3.5 A empresa estabelece cláusulas anticorrupção em contrato com terceiros?")</f>
        <v>4.3.5 A empresa estabelece cláusulas anticorrupção em contrato com terceiros?</v>
      </c>
      <c r="B61" s="14"/>
      <c r="C61" s="15">
        <f>IFERROR(__xludf.DUMMYFUNCTION("""COMPUTED_VALUE"""),1.0)</f>
        <v>1</v>
      </c>
      <c r="D61" s="15" t="str">
        <f t="shared" si="6"/>
        <v>-</v>
      </c>
      <c r="E61" s="16"/>
      <c r="F61" s="16"/>
      <c r="G61" s="42" t="s">
        <v>44</v>
      </c>
      <c r="H61" s="18"/>
    </row>
    <row r="62" ht="12.75" customHeight="1">
      <c r="A62" s="13" t="str">
        <f>IFERROR(__xludf.DUMMYFUNCTION("""COMPUTED_VALUE"""),"4.3.6 A empresa treina seus colaboradores (fornecedores, intermediários, representantes etc) quanto a riscos de integridade e como gerenciá-los, principalmente no relacionamento com o poder público?")</f>
        <v>4.3.6 A empresa treina seus colaboradores (fornecedores, intermediários, representantes etc) quanto a riscos de integridade e como gerenciá-los, principalmente no relacionamento com o poder público?</v>
      </c>
      <c r="B62" s="14"/>
      <c r="C62" s="15">
        <f>IFERROR(__xludf.DUMMYFUNCTION("""COMPUTED_VALUE"""),0.5)</f>
        <v>0.5</v>
      </c>
      <c r="D62" s="15" t="str">
        <f t="shared" si="6"/>
        <v>-</v>
      </c>
      <c r="E62" s="16"/>
      <c r="F62" s="16"/>
      <c r="G62" s="42" t="s">
        <v>45</v>
      </c>
      <c r="H62" s="30"/>
    </row>
    <row r="63" ht="15.75" customHeight="1">
      <c r="A63" s="13" t="str">
        <f>IFERROR(__xludf.DUMMYFUNCTION("""COMPUTED_VALUE"""),"4.3.7 A empresa estimula a adoção de medidas de integridade entre seus parceiros de negócios. ")</f>
        <v>4.3.7 A empresa estimula a adoção de medidas de integridade entre seus parceiros de negócios. </v>
      </c>
      <c r="B63" s="14"/>
      <c r="C63" s="15">
        <f>IFERROR(__xludf.DUMMYFUNCTION("""COMPUTED_VALUE"""),0.5)</f>
        <v>0.5</v>
      </c>
      <c r="D63" s="15" t="str">
        <f t="shared" si="6"/>
        <v>-</v>
      </c>
      <c r="E63" s="16"/>
      <c r="F63" s="16"/>
      <c r="G63" s="43" t="s">
        <v>46</v>
      </c>
      <c r="H63" s="44"/>
    </row>
    <row r="64" ht="12.75" customHeight="1">
      <c r="A64" s="8" t="str">
        <f>IFERROR(__xludf.DUMMYFUNCTION("""COMPUTED_VALUE"""),"4.4 REGISTROS CONTÁBEIS")</f>
        <v>4.4 REGISTROS CONTÁBEIS</v>
      </c>
      <c r="B64" s="31"/>
      <c r="C64" s="31">
        <f>IFERROR(__xludf.DUMMYFUNCTION("""COMPUTED_VALUE"""),5.0)</f>
        <v>5</v>
      </c>
      <c r="D64" s="31">
        <f>SUM(D65:D69)</f>
        <v>0</v>
      </c>
      <c r="E64" s="28"/>
      <c r="F64" s="28"/>
      <c r="G64" s="32"/>
      <c r="H64" s="4"/>
    </row>
    <row r="65" ht="12.75" customHeight="1">
      <c r="A65" s="13" t="str">
        <f>IFERROR(__xludf.DUMMYFUNCTION("""COMPUTED_VALUE"""),"4.4.1 Existem mecanismos e controles para assegurar a precisão e clareza dos registros contábeis e a confiabilidade dos relatórios e demonstrações financeiras?")</f>
        <v>4.4.1 Existem mecanismos e controles para assegurar a precisão e clareza dos registros contábeis e a confiabilidade dos relatórios e demonstrações financeiras?</v>
      </c>
      <c r="B65" s="14"/>
      <c r="C65" s="15">
        <f>IFERROR(__xludf.DUMMYFUNCTION("""COMPUTED_VALUE"""),1.0)</f>
        <v>1</v>
      </c>
      <c r="D65" s="15" t="str">
        <f t="shared" ref="D65:D69" si="7">IF($B$6="","-",IF(B65="","-",IF(B65="Sim",C65,IF(B65="Parcialmente",C65/2,IF(B65="Não",0,IF(B65="N/A",0,"Erro"))))))</f>
        <v>-</v>
      </c>
      <c r="E65" s="16"/>
      <c r="F65" s="16"/>
      <c r="G65" s="45" t="s">
        <v>47</v>
      </c>
      <c r="H65" s="4"/>
    </row>
    <row r="66" ht="12.75" customHeight="1">
      <c r="A66" s="13" t="str">
        <f>IFERROR(__xludf.DUMMYFUNCTION("""COMPUTED_VALUE"""),"4.4.2 Existe medidas que visem identificar “alertas”, tais como receitas e despesas fora do padrão?")</f>
        <v>4.4.2 Existe medidas que visem identificar “alertas”, tais como receitas e despesas fora do padrão?</v>
      </c>
      <c r="B66" s="14"/>
      <c r="C66" s="15">
        <f>IFERROR(__xludf.DUMMYFUNCTION("""COMPUTED_VALUE"""),1.0)</f>
        <v>1</v>
      </c>
      <c r="D66" s="15" t="str">
        <f t="shared" si="7"/>
        <v>-</v>
      </c>
      <c r="E66" s="16"/>
      <c r="F66" s="16"/>
      <c r="G66" s="38"/>
      <c r="H66" s="4"/>
    </row>
    <row r="67" ht="12.75" customHeight="1">
      <c r="A67" s="13" t="str">
        <f>IFERROR(__xludf.DUMMYFUNCTION("""COMPUTED_VALUE"""),"4.4.3 Há definição de diferentes alçadas para aprovação de despesas")</f>
        <v>4.4.3 Há definição de diferentes alçadas para aprovação de despesas</v>
      </c>
      <c r="B67" s="14"/>
      <c r="C67" s="15">
        <f>IFERROR(__xludf.DUMMYFUNCTION("""COMPUTED_VALUE"""),1.0)</f>
        <v>1</v>
      </c>
      <c r="D67" s="15" t="str">
        <f t="shared" si="7"/>
        <v>-</v>
      </c>
      <c r="E67" s="16"/>
      <c r="F67" s="16"/>
      <c r="G67" s="39"/>
      <c r="H67" s="4"/>
    </row>
    <row r="68" ht="12.75" customHeight="1">
      <c r="A68" s="13" t="str">
        <f>IFERROR(__xludf.DUMMYFUNCTION("""COMPUTED_VALUE"""),"4.4.4 Existe área responsável pela função de auditoria interna.")</f>
        <v>4.4.4 Existe área responsável pela função de auditoria interna.</v>
      </c>
      <c r="B68" s="14"/>
      <c r="C68" s="15">
        <f>IFERROR(__xludf.DUMMYFUNCTION("""COMPUTED_VALUE"""),1.0)</f>
        <v>1</v>
      </c>
      <c r="D68" s="15" t="str">
        <f t="shared" si="7"/>
        <v>-</v>
      </c>
      <c r="E68" s="16"/>
      <c r="F68" s="16"/>
      <c r="G68" s="46" t="s">
        <v>48</v>
      </c>
      <c r="H68" s="4"/>
    </row>
    <row r="69" ht="19.5" customHeight="1">
      <c r="A69" s="13" t="str">
        <f>IFERROR(__xludf.DUMMYFUNCTION("""COMPUTED_VALUE"""),"4.4.5 Há realização periódica de auditoria externa independente.")</f>
        <v>4.4.5 Há realização periódica de auditoria externa independente.</v>
      </c>
      <c r="B69" s="14"/>
      <c r="C69" s="15">
        <f>IFERROR(__xludf.DUMMYFUNCTION("""COMPUTED_VALUE"""),1.0)</f>
        <v>1</v>
      </c>
      <c r="D69" s="15" t="str">
        <f t="shared" si="7"/>
        <v>-</v>
      </c>
      <c r="E69" s="16"/>
      <c r="F69" s="16"/>
      <c r="G69" s="46" t="s">
        <v>49</v>
      </c>
      <c r="H69" s="4"/>
    </row>
    <row r="70" ht="12.75" customHeight="1">
      <c r="A70" s="8" t="str">
        <f>IFERROR(__xludf.DUMMYFUNCTION("""COMPUTED_VALUE"""),"4.5 CANAL DE DENÚNCIA")</f>
        <v>4.5 CANAL DE DENÚNCIA</v>
      </c>
      <c r="B70" s="31"/>
      <c r="C70" s="31">
        <f>IFERROR(__xludf.DUMMYFUNCTION("""COMPUTED_VALUE"""),10.0)</f>
        <v>10</v>
      </c>
      <c r="D70" s="31">
        <f>SUM(D71:D77)</f>
        <v>0</v>
      </c>
      <c r="E70" s="28"/>
      <c r="F70" s="28"/>
      <c r="G70" s="32"/>
      <c r="H70" s="4"/>
    </row>
    <row r="71" ht="12.75" customHeight="1">
      <c r="A71" s="13" t="str">
        <f>IFERROR(__xludf.DUMMYFUNCTION("""COMPUTED_VALUE"""),"4.5.1 A empresa possui canal de denúncia, em português, para desvio de condutas relacionadas à corrupção?")</f>
        <v>4.5.1 A empresa possui canal de denúncia, em português, para desvio de condutas relacionadas à corrupção?</v>
      </c>
      <c r="B71" s="14"/>
      <c r="C71" s="15">
        <f>IFERROR(__xludf.DUMMYFUNCTION("""COMPUTED_VALUE"""),2.0)</f>
        <v>2</v>
      </c>
      <c r="D71" s="15" t="str">
        <f t="shared" ref="D71:D77" si="8">IF($B$6="","-",IF(B71="","-",IF(B71="Sim",C71,IF(B71="Parcialmente",C71/2,IF(B71="Não",0,IF(B71="N/A",0,"Erro"))))))</f>
        <v>-</v>
      </c>
      <c r="E71" s="16"/>
      <c r="F71" s="16"/>
      <c r="G71" s="17" t="s">
        <v>50</v>
      </c>
      <c r="H71" s="18"/>
    </row>
    <row r="72" ht="12.75" customHeight="1">
      <c r="A72" s="47" t="str">
        <f>IFERROR(__xludf.DUMMYFUNCTION("""COMPUTED_VALUE"""),"4.5.2 Existe ações de divulgação e incentivo à denúncia, tanto para o público interno quanto para terceiros que se relacionem com a empresa?")</f>
        <v>4.5.2 Existe ações de divulgação e incentivo à denúncia, tanto para o público interno quanto para terceiros que se relacionem com a empresa?</v>
      </c>
      <c r="B72" s="14"/>
      <c r="C72" s="15">
        <f>IFERROR(__xludf.DUMMYFUNCTION("""COMPUTED_VALUE"""),2.0)</f>
        <v>2</v>
      </c>
      <c r="D72" s="15" t="str">
        <f t="shared" si="8"/>
        <v>-</v>
      </c>
      <c r="E72" s="16"/>
      <c r="F72" s="16"/>
      <c r="G72" s="17" t="s">
        <v>51</v>
      </c>
      <c r="H72" s="18"/>
    </row>
    <row r="73" ht="12.75" customHeight="1">
      <c r="A73" s="13" t="str">
        <f>IFERROR(__xludf.DUMMYFUNCTION("""COMPUTED_VALUE"""),"4.5.3 Existe política para recebimento de denúncias anônimas e/ou proteção ao denunciante?")</f>
        <v>4.5.3 Existe política para recebimento de denúncias anônimas e/ou proteção ao denunciante?</v>
      </c>
      <c r="B73" s="14"/>
      <c r="C73" s="15">
        <f>IFERROR(__xludf.DUMMYFUNCTION("""COMPUTED_VALUE"""),1.0)</f>
        <v>1</v>
      </c>
      <c r="D73" s="15" t="str">
        <f t="shared" si="8"/>
        <v>-</v>
      </c>
      <c r="E73" s="16"/>
      <c r="F73" s="16"/>
      <c r="G73" s="48" t="s">
        <v>52</v>
      </c>
      <c r="H73" s="18"/>
    </row>
    <row r="74" ht="12.75" customHeight="1">
      <c r="A74" s="13" t="str">
        <f>IFERROR(__xludf.DUMMYFUNCTION("""COMPUTED_VALUE"""),"4.5.4 Existem procedimentos que possibilitam o acompanhamento da apuração da denúncia pelo denunciante?")</f>
        <v>4.5.4 Existem procedimentos que possibilitam o acompanhamento da apuração da denúncia pelo denunciante?</v>
      </c>
      <c r="B74" s="14"/>
      <c r="C74" s="15">
        <f>IFERROR(__xludf.DUMMYFUNCTION("""COMPUTED_VALUE"""),1.0)</f>
        <v>1</v>
      </c>
      <c r="D74" s="15" t="str">
        <f t="shared" si="8"/>
        <v>-</v>
      </c>
      <c r="E74" s="16"/>
      <c r="F74" s="16"/>
      <c r="G74" s="38"/>
      <c r="H74" s="18"/>
    </row>
    <row r="75" ht="12.75" customHeight="1">
      <c r="A75" s="13" t="str">
        <f>IFERROR(__xludf.DUMMYFUNCTION("""COMPUTED_VALUE"""),"4.5.5 Existe procedimento formalizado e adequado de apuração das denúncias recebidas?")</f>
        <v>4.5.5 Existe procedimento formalizado e adequado de apuração das denúncias recebidas?</v>
      </c>
      <c r="B75" s="14"/>
      <c r="C75" s="15">
        <f>IFERROR(__xludf.DUMMYFUNCTION("""COMPUTED_VALUE"""),1.5)</f>
        <v>1.5</v>
      </c>
      <c r="D75" s="15" t="str">
        <f t="shared" si="8"/>
        <v>-</v>
      </c>
      <c r="E75" s="16"/>
      <c r="F75" s="16"/>
      <c r="G75" s="38"/>
      <c r="H75" s="18"/>
    </row>
    <row r="76" ht="12.75" customHeight="1">
      <c r="A76" s="13" t="str">
        <f>IFERROR(__xludf.DUMMYFUNCTION("""COMPUTED_VALUE"""),"4.5.6 Há procedimento de encaminhamento de denúncias às autoridades competentes?")</f>
        <v>4.5.6 Há procedimento de encaminhamento de denúncias às autoridades competentes?</v>
      </c>
      <c r="B76" s="14"/>
      <c r="C76" s="15">
        <f>IFERROR(__xludf.DUMMYFUNCTION("""COMPUTED_VALUE"""),1.0)</f>
        <v>1</v>
      </c>
      <c r="D76" s="15" t="str">
        <f t="shared" si="8"/>
        <v>-</v>
      </c>
      <c r="E76" s="16"/>
      <c r="F76" s="16"/>
      <c r="G76" s="39"/>
      <c r="H76" s="18"/>
    </row>
    <row r="77" ht="15.75" customHeight="1">
      <c r="A77" s="13" t="str">
        <f>IFERROR(__xludf.DUMMYFUNCTION("""COMPUTED_VALUE"""),"4.5.7 A empresa possui indicadores sobre denúncias recebidas/apuradas e outras informações que indicam que os canais de denúncia são monitorados?")</f>
        <v>4.5.7 A empresa possui indicadores sobre denúncias recebidas/apuradas e outras informações que indicam que os canais de denúncia são monitorados?</v>
      </c>
      <c r="B77" s="14"/>
      <c r="C77" s="15">
        <f>IFERROR(__xludf.DUMMYFUNCTION("""COMPUTED_VALUE"""),1.5)</f>
        <v>1.5</v>
      </c>
      <c r="D77" s="15" t="str">
        <f t="shared" si="8"/>
        <v>-</v>
      </c>
      <c r="E77" s="16"/>
      <c r="F77" s="16"/>
      <c r="G77" s="17" t="s">
        <v>53</v>
      </c>
      <c r="H77" s="18"/>
    </row>
    <row r="78" ht="12.75" customHeight="1">
      <c r="A78" s="8" t="str">
        <f>IFERROR(__xludf.DUMMYFUNCTION("""COMPUTED_VALUE"""),"4.6 MEDIDAS DISCIPLINARES E AÇÕES DE REMEDIAÇÃO")</f>
        <v>4.6 MEDIDAS DISCIPLINARES E AÇÕES DE REMEDIAÇÃO</v>
      </c>
      <c r="B78" s="31"/>
      <c r="C78" s="31">
        <f>IFERROR(__xludf.DUMMYFUNCTION("""COMPUTED_VALUE"""),10.0)</f>
        <v>10</v>
      </c>
      <c r="D78" s="31">
        <f>SUM(D79:D82)</f>
        <v>0</v>
      </c>
      <c r="E78" s="28"/>
      <c r="F78" s="28"/>
      <c r="G78" s="32"/>
      <c r="H78" s="4"/>
    </row>
    <row r="79">
      <c r="A79" s="13" t="str">
        <f>IFERROR(__xludf.DUMMYFUNCTION("""COMPUTED_VALUE"""),"4.6.1 A empresa tem mecanismos disciplinares, de sanções e de incentivos estabelecidos?")</f>
        <v>4.6.1 A empresa tem mecanismos disciplinares, de sanções e de incentivos estabelecidos?</v>
      </c>
      <c r="B79" s="14"/>
      <c r="C79" s="15">
        <f>IFERROR(__xludf.DUMMYFUNCTION("""COMPUTED_VALUE"""),3.0)</f>
        <v>3</v>
      </c>
      <c r="D79" s="15" t="str">
        <f t="shared" ref="D79:D82" si="9">IF($B$6="","-",IF(B79="","-",IF(B79="Sim",C79,IF(B79="Parcialmente",C79/2,IF(B79="Não",0,IF(B79="N/A",0,"Erro"))))))</f>
        <v>-</v>
      </c>
      <c r="E79" s="16"/>
      <c r="F79" s="16"/>
      <c r="G79" s="17" t="s">
        <v>54</v>
      </c>
      <c r="H79" s="18"/>
    </row>
    <row r="80" ht="50.25" customHeight="1">
      <c r="A80" s="13" t="str">
        <f>IFERROR(__xludf.DUMMYFUNCTION("""COMPUTED_VALUE"""),"4.6.2 Os processos de responsabilização e aplicação de sanções são conduzidos de maneira isonômica, inclusive sendo aplicáveis a membros da alta administração e aos responsáveis pela implementação, supervisão e fiscalização de cumprimento de políticas e p"&amp;"rocedimentos, uma vez constatada sua ação ou omissão?")</f>
        <v>4.6.2 Os processos de responsabilização e aplicação de sanções são conduzidos de maneira isonômica, inclusive sendo aplicáveis a membros da alta administração e aos responsáveis pela implementação, supervisão e fiscalização de cumprimento de políticas e procedimentos, uma vez constatada sua ação ou omissão?</v>
      </c>
      <c r="B80" s="14"/>
      <c r="C80" s="15">
        <f>IFERROR(__xludf.DUMMYFUNCTION("""COMPUTED_VALUE"""),2.0)</f>
        <v>2</v>
      </c>
      <c r="D80" s="15" t="str">
        <f t="shared" si="9"/>
        <v>-</v>
      </c>
      <c r="E80" s="16"/>
      <c r="F80" s="16"/>
      <c r="G80" s="48" t="s">
        <v>55</v>
      </c>
      <c r="H80" s="30"/>
    </row>
    <row r="81" ht="36.0" customHeight="1">
      <c r="A81" s="13" t="str">
        <f>IFERROR(__xludf.DUMMYFUNCTION("""COMPUTED_VALUE"""),"4.6.3 A empresa implementa mudanças para reduzir o risco de que desvios de conduta similares aos constatados voltem a acontecer?")</f>
        <v>4.6.3 A empresa implementa mudanças para reduzir o risco de que desvios de conduta similares aos constatados voltem a acontecer?</v>
      </c>
      <c r="B81" s="14"/>
      <c r="C81" s="15">
        <f>IFERROR(__xludf.DUMMYFUNCTION("""COMPUTED_VALUE"""),3.0)</f>
        <v>3</v>
      </c>
      <c r="D81" s="15" t="str">
        <f t="shared" si="9"/>
        <v>-</v>
      </c>
      <c r="E81" s="16"/>
      <c r="F81" s="16"/>
      <c r="G81" s="38"/>
      <c r="H81" s="30"/>
    </row>
    <row r="82" ht="30.75" customHeight="1">
      <c r="A82" s="13" t="str">
        <f>IFERROR(__xludf.DUMMYFUNCTION("""COMPUTED_VALUE"""),"4.6.4 A empresa mantém registros dos seus processos de responsabilização e aplicação de sanções?")</f>
        <v>4.6.4 A empresa mantém registros dos seus processos de responsabilização e aplicação de sanções?</v>
      </c>
      <c r="B82" s="14"/>
      <c r="C82" s="15">
        <f>IFERROR(__xludf.DUMMYFUNCTION("""COMPUTED_VALUE"""),2.0)</f>
        <v>2</v>
      </c>
      <c r="D82" s="15" t="str">
        <f t="shared" si="9"/>
        <v>-</v>
      </c>
      <c r="E82" s="16"/>
      <c r="F82" s="16"/>
      <c r="G82" s="39"/>
      <c r="H82" s="30"/>
    </row>
    <row r="83" ht="12.75" customHeight="1">
      <c r="A83" s="8" t="str">
        <f>IFERROR(__xludf.DUMMYFUNCTION("""COMPUTED_VALUE"""),"4.7 TRANSPARÊNCIA")</f>
        <v>4.7 TRANSPARÊNCIA</v>
      </c>
      <c r="B83" s="31"/>
      <c r="C83" s="31">
        <f>IFERROR(__xludf.DUMMYFUNCTION("""COMPUTED_VALUE"""),5.0)</f>
        <v>5</v>
      </c>
      <c r="D83" s="31">
        <f>SUM(D84:D89)</f>
        <v>0</v>
      </c>
      <c r="E83" s="28"/>
      <c r="F83" s="28"/>
      <c r="G83" s="28"/>
      <c r="H83" s="4"/>
    </row>
    <row r="84" ht="12.75" customHeight="1">
      <c r="A84" s="13" t="str">
        <f>IFERROR(__xludf.DUMMYFUNCTION("""COMPUTED_VALUE"""),"4.7.1 A empresa publica em sua página eletrônica informações sobre:")</f>
        <v>4.7.1 A empresa publica em sua página eletrônica informações sobre:</v>
      </c>
      <c r="B84" s="14"/>
      <c r="C84" s="15"/>
      <c r="D84" s="15" t="str">
        <f t="shared" ref="D84:D89" si="10">IF($B$6="","-",IF(B84="","-",IF(B84="Sim",C84,IF(B84="Parcialmente",C84/2,IF(B84="Não",0,IF(B84="N/A",0,"Erro"))))))</f>
        <v>-</v>
      </c>
      <c r="E84" s="15"/>
      <c r="F84" s="15"/>
      <c r="G84" s="49"/>
      <c r="H84" s="4"/>
    </row>
    <row r="85" ht="12.75" customHeight="1">
      <c r="A85" s="13" t="str">
        <f>IFERROR(__xludf.DUMMYFUNCTION("""COMPUTED_VALUE"""),"a) atividades exercidas")</f>
        <v>a) atividades exercidas</v>
      </c>
      <c r="B85" s="14"/>
      <c r="C85" s="15">
        <f>IFERROR(__xludf.DUMMYFUNCTION("""COMPUTED_VALUE"""),1.0)</f>
        <v>1</v>
      </c>
      <c r="D85" s="15" t="str">
        <f t="shared" si="10"/>
        <v>-</v>
      </c>
      <c r="E85" s="15"/>
      <c r="F85" s="15"/>
      <c r="G85" s="45" t="s">
        <v>56</v>
      </c>
      <c r="H85" s="4"/>
    </row>
    <row r="86" ht="12.75" customHeight="1">
      <c r="A86" s="13" t="str">
        <f>IFERROR(__xludf.DUMMYFUNCTION("""COMPUTED_VALUE"""),"b) quadro societário e organograma, contendo no mínimo o nome completo de toda a diretoria administrativa, financeira e operacional")</f>
        <v>b) quadro societário e organograma, contendo no mínimo o nome completo de toda a diretoria administrativa, financeira e operacional</v>
      </c>
      <c r="B86" s="14"/>
      <c r="C86" s="15">
        <f>IFERROR(__xludf.DUMMYFUNCTION("""COMPUTED_VALUE"""),1.0)</f>
        <v>1</v>
      </c>
      <c r="D86" s="15" t="str">
        <f t="shared" si="10"/>
        <v>-</v>
      </c>
      <c r="E86" s="15"/>
      <c r="F86" s="15"/>
      <c r="G86" s="38"/>
      <c r="H86" s="4"/>
    </row>
    <row r="87" ht="12.75" customHeight="1">
      <c r="A87" s="13" t="str">
        <f>IFERROR(__xludf.DUMMYFUNCTION("""COMPUTED_VALUE"""),"c) contratos firmados com a Administração Pública")</f>
        <v>c) contratos firmados com a Administração Pública</v>
      </c>
      <c r="B87" s="14"/>
      <c r="C87" s="15">
        <f>IFERROR(__xludf.DUMMYFUNCTION("""COMPUTED_VALUE"""),1.0)</f>
        <v>1</v>
      </c>
      <c r="D87" s="15" t="str">
        <f t="shared" si="10"/>
        <v>-</v>
      </c>
      <c r="E87" s="15"/>
      <c r="F87" s="15"/>
      <c r="G87" s="38"/>
      <c r="H87" s="4"/>
    </row>
    <row r="88" ht="12.75" customHeight="1">
      <c r="A88" s="13" t="str">
        <f>IFERROR(__xludf.DUMMYFUNCTION("""COMPUTED_VALUE"""),"d) patrocínios e doações realizadas pela empresa")</f>
        <v>d) patrocínios e doações realizadas pela empresa</v>
      </c>
      <c r="B88" s="14"/>
      <c r="C88" s="15">
        <f>IFERROR(__xludf.DUMMYFUNCTION("""COMPUTED_VALUE"""),1.0)</f>
        <v>1</v>
      </c>
      <c r="D88" s="15" t="str">
        <f t="shared" si="10"/>
        <v>-</v>
      </c>
      <c r="E88" s="15"/>
      <c r="F88" s="15"/>
      <c r="G88" s="38"/>
      <c r="H88" s="4"/>
    </row>
    <row r="89" ht="12.75" customHeight="1">
      <c r="A89" s="13" t="str">
        <f>IFERROR(__xludf.DUMMYFUNCTION("""COMPUTED_VALUE"""),"e) Demonstrações financeiras")</f>
        <v>e) Demonstrações financeiras</v>
      </c>
      <c r="B89" s="14"/>
      <c r="C89" s="15">
        <f>IFERROR(__xludf.DUMMYFUNCTION("""COMPUTED_VALUE"""),1.0)</f>
        <v>1</v>
      </c>
      <c r="D89" s="15" t="str">
        <f t="shared" si="10"/>
        <v>-</v>
      </c>
      <c r="E89" s="15"/>
      <c r="F89" s="15"/>
      <c r="G89" s="39"/>
      <c r="H89" s="4"/>
    </row>
    <row r="90" ht="21.75" customHeight="1">
      <c r="A90" s="22"/>
      <c r="B90" s="23"/>
      <c r="C90" s="23">
        <f>IFERROR(__xludf.DUMMYFUNCTION("""COMPUTED_VALUE"""),55.0)</f>
        <v>55</v>
      </c>
      <c r="D90" s="24">
        <f>sum(D83,D78,D70,D64,D56,D50,D37)</f>
        <v>0</v>
      </c>
      <c r="E90" s="24"/>
      <c r="F90" s="24" t="s">
        <v>20</v>
      </c>
      <c r="G90" s="25"/>
      <c r="H90" s="4"/>
    </row>
    <row r="91" ht="12.75" customHeight="1">
      <c r="A91" s="8" t="str">
        <f>IFERROR(__xludf.DUMMYFUNCTION("""COMPUTED_VALUE"""),"5. MONITORAMENTO E AÇÕES DE MELHORIA")</f>
        <v>5. MONITORAMENTO E AÇÕES DE MELHORIA</v>
      </c>
      <c r="B91" s="10"/>
      <c r="C91" s="50"/>
      <c r="D91" s="50"/>
      <c r="E91" s="50"/>
      <c r="F91" s="50"/>
      <c r="G91" s="50"/>
      <c r="H91" s="4"/>
    </row>
    <row r="92">
      <c r="A92" s="47" t="str">
        <f>IFERROR(__xludf.DUMMYFUNCTION("""COMPUTED_VALUE"""),"Há planejamento para o monitoramento do programa de integridade, inclusive com estabelecimento de indicadores e outros dados?")</f>
        <v>Há planejamento para o monitoramento do programa de integridade, inclusive com estabelecimento de indicadores e outros dados?</v>
      </c>
      <c r="B92" s="14"/>
      <c r="C92" s="15">
        <f>IFERROR(__xludf.DUMMYFUNCTION("""COMPUTED_VALUE"""),2.0)</f>
        <v>2</v>
      </c>
      <c r="D92" s="15" t="str">
        <f t="shared" ref="D92:D95" si="11">IF($B$6="","-",IF(B92="","-",IF(B92="Sim",C92,IF(B92="Parcialmente",C92/2,IF(B92="Não",0,IF(B92="N/A",0,"Erro"))))))</f>
        <v>-</v>
      </c>
      <c r="E92" s="16"/>
      <c r="F92" s="16"/>
      <c r="G92" s="42" t="s">
        <v>57</v>
      </c>
      <c r="H92" s="18"/>
    </row>
    <row r="93">
      <c r="A93" s="13" t="str">
        <f>IFERROR(__xludf.DUMMYFUNCTION("""COMPUTED_VALUE"""),"5.1 Há realização de monitoramento do programa de integridade, através de relatórios, indicadores, estatísticas ou outros dados?")</f>
        <v>5.1 Há realização de monitoramento do programa de integridade, através de relatórios, indicadores, estatísticas ou outros dados?</v>
      </c>
      <c r="B93" s="14"/>
      <c r="C93" s="15">
        <f>IFERROR(__xludf.DUMMYFUNCTION("""COMPUTED_VALUE"""),3.0)</f>
        <v>3</v>
      </c>
      <c r="D93" s="15" t="str">
        <f t="shared" si="11"/>
        <v>-</v>
      </c>
      <c r="E93" s="16"/>
      <c r="F93" s="16"/>
      <c r="G93" s="42" t="s">
        <v>58</v>
      </c>
      <c r="H93" s="18"/>
    </row>
    <row r="94">
      <c r="A94" s="13" t="str">
        <f>IFERROR(__xludf.DUMMYFUNCTION("""COMPUTED_VALUE"""),"5.2 São construídos planos de ação para mitigação de fragilidades identificadas durante a execução do programa?")</f>
        <v>5.2 São construídos planos de ação para mitigação de fragilidades identificadas durante a execução do programa?</v>
      </c>
      <c r="B94" s="14"/>
      <c r="C94" s="15">
        <f>IFERROR(__xludf.DUMMYFUNCTION("""COMPUTED_VALUE"""),2.0)</f>
        <v>2</v>
      </c>
      <c r="D94" s="15" t="str">
        <f t="shared" si="11"/>
        <v>-</v>
      </c>
      <c r="E94" s="16"/>
      <c r="F94" s="16"/>
      <c r="G94" s="42" t="s">
        <v>59</v>
      </c>
      <c r="H94" s="18"/>
    </row>
    <row r="95">
      <c r="A95" s="13" t="str">
        <f>IFERROR(__xludf.DUMMYFUNCTION("""COMPUTED_VALUE"""),"5.3 Há submissão do seu programa de integridade a processo(s) independente(s) de avaliação externa?")</f>
        <v>5.3 Há submissão do seu programa de integridade a processo(s) independente(s) de avaliação externa?</v>
      </c>
      <c r="B95" s="14"/>
      <c r="C95" s="15">
        <f>IFERROR(__xludf.DUMMYFUNCTION("""COMPUTED_VALUE"""),3.0)</f>
        <v>3</v>
      </c>
      <c r="D95" s="15" t="str">
        <f t="shared" si="11"/>
        <v>-</v>
      </c>
      <c r="E95" s="16"/>
      <c r="F95" s="16"/>
      <c r="G95" s="42" t="s">
        <v>60</v>
      </c>
      <c r="H95" s="30"/>
    </row>
    <row r="96" ht="12.75" customHeight="1">
      <c r="A96" s="51"/>
      <c r="B96" s="52"/>
      <c r="C96" s="24">
        <f>IFERROR(__xludf.DUMMYFUNCTION("""COMPUTED_VALUE"""),10.0)</f>
        <v>10</v>
      </c>
      <c r="D96" s="24">
        <f>sum(D92:D95)</f>
        <v>0</v>
      </c>
      <c r="E96" s="24"/>
      <c r="F96" s="24" t="s">
        <v>20</v>
      </c>
      <c r="H96" s="4"/>
    </row>
    <row r="97" ht="12.75" customHeight="1">
      <c r="A97" s="53"/>
      <c r="B97" s="53" t="s">
        <v>61</v>
      </c>
      <c r="C97" s="52">
        <f>SUM(C90,C96,C35,C29,C19)</f>
        <v>100</v>
      </c>
      <c r="D97" s="24">
        <f>SUM(D96,D90,D35,D29,D19)</f>
        <v>0</v>
      </c>
      <c r="E97" s="24"/>
      <c r="F97" s="24"/>
      <c r="H97" s="4"/>
    </row>
    <row r="98" ht="12.75" customHeight="1">
      <c r="B98" s="26"/>
      <c r="C98" s="26"/>
      <c r="H98" s="4"/>
    </row>
    <row r="99" ht="12.75" customHeight="1">
      <c r="A99" s="54"/>
      <c r="B99" s="26"/>
      <c r="C99" s="26"/>
      <c r="D99" s="26"/>
      <c r="H99" s="4"/>
    </row>
    <row r="100" ht="12.75" customHeight="1">
      <c r="A100" s="54"/>
      <c r="B100" s="26"/>
      <c r="C100" s="26"/>
      <c r="D100" s="26"/>
      <c r="H100" s="4"/>
    </row>
    <row r="101" ht="12.75" customHeight="1">
      <c r="B101" s="26"/>
      <c r="C101" s="26"/>
      <c r="D101" s="26"/>
      <c r="H101" s="4"/>
    </row>
    <row r="102" ht="12.75" customHeight="1">
      <c r="B102" s="26"/>
      <c r="C102" s="26"/>
      <c r="D102" s="26"/>
      <c r="H102" s="4"/>
    </row>
    <row r="103" ht="12.75" customHeight="1">
      <c r="B103" s="26"/>
      <c r="C103" s="26"/>
      <c r="D103" s="26"/>
      <c r="H103" s="4"/>
    </row>
    <row r="104" ht="12.75" customHeight="1">
      <c r="B104" s="26"/>
      <c r="C104" s="26"/>
      <c r="D104" s="26"/>
      <c r="H104" s="4"/>
    </row>
    <row r="105" ht="12.75" customHeight="1">
      <c r="B105" s="26"/>
      <c r="C105" s="26"/>
      <c r="D105" s="26"/>
      <c r="H105" s="4"/>
    </row>
    <row r="106" ht="12.75" customHeight="1">
      <c r="B106" s="26"/>
      <c r="C106" s="26"/>
      <c r="D106" s="26"/>
      <c r="H106" s="4"/>
    </row>
    <row r="107" ht="12.75" customHeight="1">
      <c r="B107" s="26"/>
      <c r="C107" s="26"/>
      <c r="D107" s="26"/>
      <c r="H107" s="4"/>
    </row>
    <row r="108" ht="12.75" customHeight="1">
      <c r="B108" s="26"/>
      <c r="C108" s="26"/>
      <c r="D108" s="26"/>
      <c r="H108" s="4"/>
    </row>
    <row r="109" ht="12.75" customHeight="1">
      <c r="B109" s="26"/>
      <c r="C109" s="26"/>
      <c r="D109" s="26"/>
      <c r="H109" s="4"/>
    </row>
    <row r="110" ht="12.75" customHeight="1">
      <c r="B110" s="26"/>
      <c r="C110" s="26"/>
      <c r="D110" s="26"/>
      <c r="H110" s="4"/>
    </row>
    <row r="111" ht="12.75" customHeight="1">
      <c r="B111" s="26"/>
      <c r="C111" s="26"/>
      <c r="D111" s="26"/>
      <c r="H111" s="4"/>
    </row>
    <row r="112" ht="12.75" customHeight="1">
      <c r="B112" s="26"/>
      <c r="C112" s="26"/>
      <c r="D112" s="26"/>
      <c r="H112" s="4"/>
    </row>
    <row r="113" ht="12.75" customHeight="1">
      <c r="B113" s="26"/>
      <c r="C113" s="26"/>
      <c r="D113" s="26"/>
      <c r="H113" s="4"/>
    </row>
    <row r="114" ht="12.75" customHeight="1">
      <c r="B114" s="26"/>
      <c r="C114" s="26"/>
      <c r="D114" s="26"/>
      <c r="H114" s="4"/>
    </row>
    <row r="115" ht="12.75" customHeight="1">
      <c r="B115" s="26"/>
      <c r="C115" s="26"/>
      <c r="D115" s="26"/>
      <c r="H115" s="4"/>
    </row>
    <row r="116" ht="12.75" customHeight="1">
      <c r="B116" s="26"/>
      <c r="C116" s="26"/>
      <c r="D116" s="26"/>
      <c r="H116" s="4"/>
    </row>
    <row r="117" ht="12.75" customHeight="1">
      <c r="B117" s="26"/>
      <c r="C117" s="26"/>
      <c r="D117" s="26"/>
      <c r="H117" s="4"/>
    </row>
    <row r="118" ht="12.75" customHeight="1">
      <c r="B118" s="26"/>
      <c r="C118" s="26"/>
      <c r="D118" s="26"/>
      <c r="H118" s="4"/>
    </row>
    <row r="119" ht="12.75" customHeight="1">
      <c r="B119" s="26"/>
      <c r="C119" s="26"/>
      <c r="D119" s="26"/>
      <c r="H119" s="4"/>
    </row>
    <row r="120" ht="12.75" customHeight="1">
      <c r="B120" s="26"/>
      <c r="C120" s="26"/>
      <c r="D120" s="26"/>
      <c r="H120" s="4"/>
    </row>
    <row r="121" ht="12.75" customHeight="1">
      <c r="B121" s="26"/>
      <c r="C121" s="26"/>
      <c r="D121" s="26"/>
      <c r="H121" s="4"/>
    </row>
    <row r="122" ht="12.75" customHeight="1">
      <c r="B122" s="26"/>
      <c r="C122" s="26"/>
      <c r="D122" s="26"/>
      <c r="H122" s="4"/>
    </row>
    <row r="123" ht="12.75" customHeight="1">
      <c r="B123" s="26"/>
      <c r="C123" s="26"/>
      <c r="D123" s="26"/>
      <c r="H123" s="4"/>
    </row>
    <row r="124" ht="12.75" customHeight="1">
      <c r="B124" s="26"/>
      <c r="C124" s="26"/>
      <c r="D124" s="26"/>
      <c r="H124" s="4"/>
    </row>
    <row r="125" ht="12.75" customHeight="1">
      <c r="B125" s="26"/>
      <c r="C125" s="26"/>
      <c r="D125" s="26"/>
      <c r="H125" s="4"/>
    </row>
    <row r="126" ht="12.75" customHeight="1">
      <c r="B126" s="26"/>
      <c r="C126" s="26"/>
      <c r="D126" s="26"/>
      <c r="H126" s="4"/>
    </row>
    <row r="127" ht="12.75" customHeight="1">
      <c r="B127" s="26"/>
      <c r="C127" s="26"/>
      <c r="D127" s="26"/>
      <c r="H127" s="4"/>
    </row>
    <row r="128" ht="12.75" customHeight="1">
      <c r="B128" s="26"/>
      <c r="C128" s="26"/>
      <c r="D128" s="26"/>
      <c r="H128" s="4"/>
    </row>
    <row r="129" ht="12.75" customHeight="1">
      <c r="B129" s="26"/>
      <c r="C129" s="26"/>
      <c r="D129" s="26"/>
      <c r="H129" s="4"/>
    </row>
    <row r="130" ht="12.75" customHeight="1">
      <c r="B130" s="26"/>
      <c r="C130" s="26"/>
      <c r="D130" s="26"/>
      <c r="H130" s="4"/>
    </row>
    <row r="131" ht="12.75" customHeight="1">
      <c r="B131" s="26"/>
      <c r="C131" s="26"/>
      <c r="D131" s="26"/>
      <c r="H131" s="4"/>
    </row>
    <row r="132" ht="12.75" customHeight="1">
      <c r="B132" s="26"/>
      <c r="C132" s="26"/>
      <c r="D132" s="26"/>
      <c r="H132" s="4"/>
    </row>
    <row r="133" ht="12.75" customHeight="1">
      <c r="B133" s="26"/>
      <c r="C133" s="26"/>
      <c r="D133" s="26"/>
      <c r="H133" s="4"/>
    </row>
    <row r="134" ht="12.75" customHeight="1">
      <c r="B134" s="26"/>
      <c r="C134" s="26"/>
      <c r="D134" s="26"/>
      <c r="H134" s="4"/>
    </row>
    <row r="135" ht="12.75" customHeight="1">
      <c r="B135" s="26"/>
      <c r="C135" s="26"/>
      <c r="D135" s="26"/>
      <c r="H135" s="4"/>
    </row>
    <row r="136" ht="12.75" customHeight="1">
      <c r="B136" s="26"/>
      <c r="C136" s="26"/>
      <c r="D136" s="26"/>
      <c r="H136" s="4"/>
    </row>
    <row r="137" ht="12.75" customHeight="1">
      <c r="B137" s="26"/>
      <c r="C137" s="26"/>
      <c r="D137" s="26"/>
      <c r="H137" s="4"/>
    </row>
    <row r="138" ht="12.75" customHeight="1">
      <c r="B138" s="26"/>
      <c r="C138" s="26"/>
      <c r="D138" s="26"/>
      <c r="H138" s="4"/>
    </row>
    <row r="139" ht="12.75" customHeight="1">
      <c r="B139" s="26"/>
      <c r="C139" s="26"/>
      <c r="D139" s="26"/>
      <c r="H139" s="4"/>
    </row>
    <row r="140" ht="12.75" customHeight="1">
      <c r="B140" s="26"/>
      <c r="C140" s="26"/>
      <c r="D140" s="26"/>
      <c r="H140" s="4"/>
    </row>
    <row r="141" ht="12.75" customHeight="1">
      <c r="B141" s="26"/>
      <c r="C141" s="26"/>
      <c r="D141" s="26"/>
      <c r="H141" s="4"/>
    </row>
    <row r="142" ht="12.75" customHeight="1">
      <c r="B142" s="26"/>
      <c r="C142" s="26"/>
      <c r="D142" s="26"/>
      <c r="H142" s="4"/>
    </row>
    <row r="143" ht="12.75" customHeight="1">
      <c r="B143" s="26"/>
      <c r="C143" s="26"/>
      <c r="D143" s="26"/>
      <c r="H143" s="4"/>
    </row>
    <row r="144" ht="12.75" customHeight="1">
      <c r="B144" s="26"/>
      <c r="C144" s="26"/>
      <c r="D144" s="26"/>
      <c r="H144" s="4"/>
    </row>
    <row r="145" ht="12.75" customHeight="1">
      <c r="B145" s="26"/>
      <c r="C145" s="26"/>
      <c r="D145" s="26"/>
      <c r="H145" s="4"/>
    </row>
    <row r="146" ht="12.75" customHeight="1">
      <c r="B146" s="26"/>
      <c r="C146" s="26"/>
      <c r="D146" s="26"/>
      <c r="H146" s="4"/>
    </row>
    <row r="147" ht="12.75" customHeight="1">
      <c r="B147" s="26"/>
      <c r="C147" s="26"/>
      <c r="D147" s="26"/>
      <c r="H147" s="4"/>
    </row>
    <row r="148" ht="12.75" customHeight="1">
      <c r="B148" s="26"/>
      <c r="C148" s="26"/>
      <c r="D148" s="26"/>
      <c r="H148" s="4"/>
    </row>
    <row r="149" ht="12.75" customHeight="1">
      <c r="B149" s="26"/>
      <c r="C149" s="26"/>
      <c r="D149" s="26"/>
      <c r="H149" s="4"/>
    </row>
    <row r="150" ht="12.75" customHeight="1">
      <c r="B150" s="26"/>
      <c r="C150" s="26"/>
      <c r="D150" s="26"/>
      <c r="H150" s="4"/>
    </row>
    <row r="151" ht="12.75" customHeight="1">
      <c r="B151" s="26"/>
      <c r="C151" s="26"/>
      <c r="D151" s="26"/>
      <c r="H151" s="4"/>
    </row>
    <row r="152" ht="12.75" customHeight="1">
      <c r="B152" s="26"/>
      <c r="C152" s="26"/>
      <c r="D152" s="26"/>
      <c r="H152" s="4"/>
    </row>
    <row r="153" ht="12.75" customHeight="1">
      <c r="B153" s="26"/>
      <c r="C153" s="26"/>
      <c r="D153" s="26"/>
      <c r="H153" s="4"/>
    </row>
    <row r="154" ht="12.75" customHeight="1">
      <c r="B154" s="26"/>
      <c r="C154" s="26"/>
      <c r="D154" s="26"/>
      <c r="H154" s="4"/>
    </row>
    <row r="155" ht="12.75" customHeight="1">
      <c r="B155" s="26"/>
      <c r="C155" s="26"/>
      <c r="D155" s="26"/>
      <c r="H155" s="4"/>
    </row>
    <row r="156" ht="12.75" customHeight="1">
      <c r="B156" s="26"/>
      <c r="C156" s="26"/>
      <c r="D156" s="26"/>
      <c r="H156" s="4"/>
    </row>
    <row r="157" ht="12.75" customHeight="1">
      <c r="B157" s="26"/>
      <c r="C157" s="26"/>
      <c r="D157" s="26"/>
      <c r="H157" s="4"/>
    </row>
    <row r="158" ht="12.75" customHeight="1">
      <c r="B158" s="26"/>
      <c r="C158" s="26"/>
      <c r="D158" s="26"/>
      <c r="H158" s="4"/>
    </row>
    <row r="159" ht="12.75" customHeight="1">
      <c r="B159" s="26"/>
      <c r="C159" s="26"/>
      <c r="D159" s="26"/>
      <c r="H159" s="4"/>
    </row>
    <row r="160" ht="12.75" customHeight="1">
      <c r="B160" s="26"/>
      <c r="C160" s="26"/>
      <c r="D160" s="26"/>
      <c r="H160" s="4"/>
    </row>
    <row r="161" ht="12.75" customHeight="1">
      <c r="B161" s="26"/>
      <c r="C161" s="26"/>
      <c r="D161" s="26"/>
      <c r="H161" s="4"/>
    </row>
    <row r="162" ht="12.75" customHeight="1">
      <c r="B162" s="26"/>
      <c r="C162" s="26"/>
      <c r="D162" s="26"/>
      <c r="H162" s="4"/>
    </row>
    <row r="163" ht="12.75" customHeight="1">
      <c r="B163" s="26"/>
      <c r="C163" s="26"/>
      <c r="D163" s="26"/>
      <c r="H163" s="4"/>
    </row>
    <row r="164" ht="12.75" customHeight="1">
      <c r="B164" s="26"/>
      <c r="C164" s="26"/>
      <c r="D164" s="26"/>
      <c r="H164" s="4"/>
    </row>
    <row r="165" ht="12.75" customHeight="1">
      <c r="B165" s="26"/>
      <c r="C165" s="26"/>
      <c r="D165" s="26"/>
      <c r="H165" s="4"/>
    </row>
    <row r="166" ht="12.75" customHeight="1">
      <c r="B166" s="26"/>
      <c r="C166" s="26"/>
      <c r="D166" s="26"/>
      <c r="H166" s="4"/>
    </row>
    <row r="167" ht="12.75" customHeight="1">
      <c r="B167" s="26"/>
      <c r="C167" s="26"/>
      <c r="D167" s="26"/>
      <c r="H167" s="4"/>
    </row>
    <row r="168" ht="12.75" customHeight="1">
      <c r="B168" s="26"/>
      <c r="C168" s="26"/>
      <c r="D168" s="26"/>
      <c r="H168" s="4"/>
    </row>
    <row r="169" ht="12.75" customHeight="1">
      <c r="B169" s="26"/>
      <c r="C169" s="26"/>
      <c r="D169" s="26"/>
      <c r="H169" s="4"/>
    </row>
    <row r="170" ht="12.75" customHeight="1">
      <c r="B170" s="26"/>
      <c r="C170" s="26"/>
      <c r="D170" s="26"/>
      <c r="H170" s="4"/>
    </row>
    <row r="171" ht="12.75" customHeight="1">
      <c r="B171" s="26"/>
      <c r="C171" s="26"/>
      <c r="D171" s="26"/>
      <c r="H171" s="4"/>
    </row>
    <row r="172" ht="12.75" customHeight="1">
      <c r="B172" s="26"/>
      <c r="C172" s="26"/>
      <c r="D172" s="26"/>
      <c r="H172" s="4"/>
    </row>
    <row r="173" ht="12.75" customHeight="1">
      <c r="B173" s="26"/>
      <c r="C173" s="26"/>
      <c r="D173" s="26"/>
      <c r="H173" s="4"/>
    </row>
    <row r="174" ht="12.75" customHeight="1">
      <c r="B174" s="26"/>
      <c r="C174" s="26"/>
      <c r="D174" s="26"/>
      <c r="H174" s="4"/>
    </row>
    <row r="175" ht="12.75" customHeight="1">
      <c r="B175" s="26"/>
      <c r="C175" s="26"/>
      <c r="D175" s="26"/>
      <c r="H175" s="4"/>
    </row>
    <row r="176" ht="12.75" customHeight="1">
      <c r="B176" s="26"/>
      <c r="C176" s="26"/>
      <c r="D176" s="26"/>
      <c r="H176" s="4"/>
    </row>
    <row r="177" ht="12.75" customHeight="1">
      <c r="B177" s="26"/>
      <c r="C177" s="26"/>
      <c r="D177" s="26"/>
      <c r="H177" s="4"/>
    </row>
    <row r="178" ht="12.75" customHeight="1">
      <c r="B178" s="26"/>
      <c r="C178" s="26"/>
      <c r="D178" s="26"/>
      <c r="H178" s="4"/>
    </row>
    <row r="179" ht="12.75" customHeight="1">
      <c r="B179" s="26"/>
      <c r="C179" s="26"/>
      <c r="D179" s="26"/>
      <c r="H179" s="4"/>
    </row>
    <row r="180" ht="12.75" customHeight="1">
      <c r="B180" s="26"/>
      <c r="C180" s="26"/>
      <c r="D180" s="26"/>
      <c r="H180" s="4"/>
    </row>
    <row r="181" ht="12.75" customHeight="1">
      <c r="B181" s="26"/>
      <c r="C181" s="26"/>
      <c r="D181" s="26"/>
      <c r="H181" s="4"/>
    </row>
    <row r="182" ht="12.75" customHeight="1">
      <c r="B182" s="26"/>
      <c r="C182" s="26"/>
      <c r="D182" s="26"/>
      <c r="H182" s="4"/>
    </row>
    <row r="183" ht="12.75" customHeight="1">
      <c r="B183" s="26"/>
      <c r="C183" s="26"/>
      <c r="D183" s="26"/>
      <c r="H183" s="4"/>
    </row>
    <row r="184" ht="12.75" customHeight="1">
      <c r="B184" s="26"/>
      <c r="C184" s="26"/>
      <c r="D184" s="26"/>
      <c r="H184" s="4"/>
    </row>
    <row r="185" ht="12.75" customHeight="1">
      <c r="B185" s="26"/>
      <c r="C185" s="26"/>
      <c r="D185" s="26"/>
      <c r="H185" s="4"/>
    </row>
    <row r="186" ht="12.75" customHeight="1">
      <c r="B186" s="26"/>
      <c r="C186" s="26"/>
      <c r="D186" s="26"/>
      <c r="H186" s="4"/>
    </row>
    <row r="187" ht="12.75" customHeight="1">
      <c r="B187" s="26"/>
      <c r="C187" s="26"/>
      <c r="D187" s="26"/>
      <c r="H187" s="4"/>
    </row>
    <row r="188" ht="12.75" customHeight="1">
      <c r="B188" s="26"/>
      <c r="C188" s="26"/>
      <c r="D188" s="26"/>
      <c r="H188" s="4"/>
    </row>
    <row r="189" ht="12.75" customHeight="1">
      <c r="B189" s="26"/>
      <c r="C189" s="26"/>
      <c r="D189" s="26"/>
      <c r="H189" s="4"/>
    </row>
    <row r="190" ht="12.75" customHeight="1">
      <c r="B190" s="26"/>
      <c r="C190" s="26"/>
      <c r="D190" s="26"/>
      <c r="H190" s="4"/>
    </row>
    <row r="191" ht="12.75" customHeight="1">
      <c r="B191" s="26"/>
      <c r="C191" s="26"/>
      <c r="D191" s="26"/>
      <c r="H191" s="4"/>
    </row>
    <row r="192" ht="12.75" customHeight="1">
      <c r="B192" s="26"/>
      <c r="C192" s="26"/>
      <c r="D192" s="26"/>
      <c r="H192" s="4"/>
    </row>
    <row r="193" ht="12.75" customHeight="1">
      <c r="B193" s="26"/>
      <c r="C193" s="26"/>
      <c r="D193" s="26"/>
      <c r="H193" s="4"/>
    </row>
    <row r="194" ht="12.75" customHeight="1">
      <c r="B194" s="26"/>
      <c r="C194" s="26"/>
      <c r="D194" s="26"/>
      <c r="H194" s="4"/>
    </row>
    <row r="195" ht="12.75" customHeight="1">
      <c r="B195" s="26"/>
      <c r="C195" s="26"/>
      <c r="D195" s="26"/>
      <c r="H195" s="4"/>
    </row>
    <row r="196" ht="12.75" customHeight="1">
      <c r="B196" s="26"/>
      <c r="C196" s="26"/>
      <c r="D196" s="26"/>
      <c r="H196" s="4"/>
    </row>
    <row r="197" ht="12.75" customHeight="1">
      <c r="B197" s="26"/>
      <c r="C197" s="26"/>
      <c r="D197" s="26"/>
      <c r="H197" s="4"/>
    </row>
    <row r="198" ht="12.75" customHeight="1">
      <c r="B198" s="26"/>
      <c r="C198" s="26"/>
      <c r="D198" s="26"/>
      <c r="H198" s="4"/>
    </row>
    <row r="199" ht="12.75" customHeight="1">
      <c r="B199" s="26"/>
      <c r="C199" s="26"/>
      <c r="D199" s="26"/>
      <c r="H199" s="4"/>
    </row>
    <row r="200" ht="12.75" customHeight="1">
      <c r="B200" s="26"/>
      <c r="C200" s="26"/>
      <c r="D200" s="26"/>
      <c r="H200" s="4"/>
    </row>
    <row r="201" ht="12.75" customHeight="1">
      <c r="B201" s="26"/>
      <c r="C201" s="26"/>
      <c r="D201" s="26"/>
      <c r="H201" s="4"/>
    </row>
    <row r="202" ht="12.75" customHeight="1">
      <c r="B202" s="26"/>
      <c r="C202" s="26"/>
      <c r="D202" s="26"/>
      <c r="H202" s="4"/>
    </row>
    <row r="203" ht="12.75" customHeight="1">
      <c r="B203" s="26"/>
      <c r="C203" s="26"/>
      <c r="D203" s="26"/>
      <c r="H203" s="4"/>
    </row>
    <row r="204" ht="12.75" customHeight="1">
      <c r="B204" s="26"/>
      <c r="C204" s="26"/>
      <c r="D204" s="26"/>
      <c r="H204" s="4"/>
    </row>
    <row r="205" ht="12.75" customHeight="1">
      <c r="B205" s="26"/>
      <c r="C205" s="26"/>
      <c r="D205" s="26"/>
      <c r="H205" s="4"/>
    </row>
    <row r="206" ht="12.75" customHeight="1">
      <c r="B206" s="26"/>
      <c r="C206" s="26"/>
      <c r="D206" s="26"/>
      <c r="H206" s="4"/>
    </row>
    <row r="207" ht="12.75" customHeight="1">
      <c r="B207" s="26"/>
      <c r="C207" s="26"/>
      <c r="D207" s="26"/>
      <c r="H207" s="4"/>
    </row>
    <row r="208" ht="12.75" customHeight="1">
      <c r="B208" s="26"/>
      <c r="C208" s="26"/>
      <c r="D208" s="26"/>
      <c r="H208" s="4"/>
    </row>
    <row r="209" ht="12.75" customHeight="1">
      <c r="B209" s="26"/>
      <c r="C209" s="26"/>
      <c r="D209" s="26"/>
      <c r="H209" s="4"/>
    </row>
    <row r="210" ht="12.75" customHeight="1">
      <c r="B210" s="26"/>
      <c r="C210" s="26"/>
      <c r="D210" s="26"/>
      <c r="H210" s="4"/>
    </row>
    <row r="211" ht="12.75" customHeight="1">
      <c r="B211" s="26"/>
      <c r="C211" s="26"/>
      <c r="D211" s="26"/>
      <c r="H211" s="4"/>
    </row>
    <row r="212" ht="12.75" customHeight="1">
      <c r="B212" s="26"/>
      <c r="C212" s="26"/>
      <c r="D212" s="26"/>
      <c r="H212" s="4"/>
    </row>
    <row r="213" ht="12.75" customHeight="1">
      <c r="B213" s="26"/>
      <c r="C213" s="26"/>
      <c r="D213" s="26"/>
      <c r="H213" s="4"/>
    </row>
    <row r="214" ht="12.75" customHeight="1">
      <c r="B214" s="26"/>
      <c r="C214" s="26"/>
      <c r="D214" s="26"/>
      <c r="H214" s="4"/>
    </row>
    <row r="215" ht="12.75" customHeight="1">
      <c r="B215" s="26"/>
      <c r="C215" s="26"/>
      <c r="D215" s="26"/>
      <c r="H215" s="4"/>
    </row>
    <row r="216" ht="12.75" customHeight="1">
      <c r="B216" s="26"/>
      <c r="C216" s="26"/>
      <c r="D216" s="26"/>
      <c r="H216" s="4"/>
    </row>
    <row r="217" ht="12.75" customHeight="1">
      <c r="B217" s="26"/>
      <c r="C217" s="26"/>
      <c r="D217" s="26"/>
      <c r="H217" s="4"/>
    </row>
    <row r="218" ht="12.75" customHeight="1">
      <c r="B218" s="26"/>
      <c r="C218" s="26"/>
      <c r="D218" s="26"/>
      <c r="H218" s="4"/>
    </row>
    <row r="219" ht="12.75" customHeight="1">
      <c r="B219" s="26"/>
      <c r="C219" s="26"/>
      <c r="D219" s="26"/>
      <c r="H219" s="4"/>
    </row>
    <row r="220" ht="12.75" customHeight="1">
      <c r="B220" s="26"/>
      <c r="C220" s="26"/>
      <c r="D220" s="26"/>
      <c r="H220" s="4"/>
    </row>
    <row r="221" ht="12.75" customHeight="1">
      <c r="B221" s="26"/>
      <c r="C221" s="26"/>
      <c r="D221" s="26"/>
      <c r="H221" s="4"/>
    </row>
    <row r="222" ht="12.75" customHeight="1">
      <c r="B222" s="26"/>
      <c r="C222" s="26"/>
      <c r="D222" s="26"/>
      <c r="H222" s="4"/>
    </row>
    <row r="223" ht="12.75" customHeight="1">
      <c r="B223" s="26"/>
      <c r="C223" s="26"/>
      <c r="D223" s="26"/>
      <c r="H223" s="4"/>
    </row>
    <row r="224" ht="12.75" customHeight="1">
      <c r="B224" s="26"/>
      <c r="C224" s="26"/>
      <c r="D224" s="26"/>
      <c r="H224" s="4"/>
    </row>
    <row r="225" ht="12.75" customHeight="1">
      <c r="B225" s="26"/>
      <c r="C225" s="26"/>
      <c r="D225" s="26"/>
      <c r="H225" s="4"/>
    </row>
    <row r="226" ht="12.75" customHeight="1">
      <c r="B226" s="26"/>
      <c r="C226" s="26"/>
      <c r="D226" s="26"/>
      <c r="H226" s="4"/>
    </row>
    <row r="227" ht="12.75" customHeight="1">
      <c r="B227" s="26"/>
      <c r="C227" s="26"/>
      <c r="D227" s="26"/>
      <c r="H227" s="4"/>
    </row>
    <row r="228" ht="12.75" customHeight="1">
      <c r="B228" s="26"/>
      <c r="C228" s="26"/>
      <c r="D228" s="26"/>
      <c r="H228" s="4"/>
    </row>
    <row r="229" ht="12.75" customHeight="1">
      <c r="B229" s="26"/>
      <c r="C229" s="26"/>
      <c r="D229" s="26"/>
      <c r="H229" s="4"/>
    </row>
    <row r="230" ht="12.75" customHeight="1">
      <c r="B230" s="26"/>
      <c r="C230" s="26"/>
      <c r="D230" s="26"/>
      <c r="H230" s="4"/>
    </row>
    <row r="231" ht="12.75" customHeight="1">
      <c r="B231" s="26"/>
      <c r="C231" s="26"/>
      <c r="D231" s="26"/>
      <c r="H231" s="4"/>
    </row>
    <row r="232" ht="12.75" customHeight="1">
      <c r="B232" s="26"/>
      <c r="C232" s="26"/>
      <c r="D232" s="26"/>
      <c r="H232" s="4"/>
    </row>
    <row r="233" ht="12.75" customHeight="1">
      <c r="B233" s="26"/>
      <c r="C233" s="26"/>
      <c r="D233" s="26"/>
      <c r="H233" s="4"/>
    </row>
    <row r="234" ht="12.75" customHeight="1">
      <c r="B234" s="26"/>
      <c r="C234" s="26"/>
      <c r="D234" s="26"/>
      <c r="H234" s="4"/>
    </row>
    <row r="235" ht="12.75" customHeight="1">
      <c r="B235" s="26"/>
      <c r="C235" s="26"/>
      <c r="D235" s="26"/>
      <c r="H235" s="4"/>
    </row>
    <row r="236" ht="12.75" customHeight="1">
      <c r="B236" s="26"/>
      <c r="C236" s="26"/>
      <c r="D236" s="26"/>
      <c r="H236" s="4"/>
    </row>
    <row r="237" ht="12.75" customHeight="1">
      <c r="B237" s="26"/>
      <c r="C237" s="26"/>
      <c r="D237" s="26"/>
      <c r="H237" s="4"/>
    </row>
    <row r="238" ht="12.75" customHeight="1">
      <c r="B238" s="26"/>
      <c r="C238" s="26"/>
      <c r="D238" s="26"/>
      <c r="H238" s="4"/>
    </row>
    <row r="239" ht="12.75" customHeight="1">
      <c r="B239" s="26"/>
      <c r="C239" s="26"/>
      <c r="D239" s="26"/>
      <c r="H239" s="4"/>
    </row>
    <row r="240" ht="12.75" customHeight="1">
      <c r="B240" s="26"/>
      <c r="C240" s="26"/>
      <c r="D240" s="26"/>
      <c r="H240" s="4"/>
    </row>
    <row r="241" ht="12.75" customHeight="1">
      <c r="B241" s="26"/>
      <c r="C241" s="26"/>
      <c r="D241" s="26"/>
      <c r="H241" s="4"/>
    </row>
    <row r="242" ht="12.75" customHeight="1">
      <c r="B242" s="26"/>
      <c r="C242" s="26"/>
      <c r="D242" s="26"/>
      <c r="H242" s="4"/>
    </row>
    <row r="243" ht="12.75" customHeight="1">
      <c r="B243" s="26"/>
      <c r="C243" s="26"/>
      <c r="D243" s="26"/>
      <c r="H243" s="4"/>
    </row>
    <row r="244" ht="12.75" customHeight="1">
      <c r="B244" s="26"/>
      <c r="C244" s="26"/>
      <c r="D244" s="26"/>
      <c r="H244" s="4"/>
    </row>
    <row r="245" ht="12.75" customHeight="1">
      <c r="B245" s="26"/>
      <c r="C245" s="26"/>
      <c r="D245" s="26"/>
      <c r="H245" s="4"/>
    </row>
    <row r="246" ht="12.75" customHeight="1">
      <c r="B246" s="26"/>
      <c r="C246" s="26"/>
      <c r="D246" s="26"/>
      <c r="H246" s="4"/>
    </row>
    <row r="247" ht="12.75" customHeight="1">
      <c r="B247" s="26"/>
      <c r="C247" s="26"/>
      <c r="D247" s="26"/>
      <c r="H247" s="4"/>
    </row>
    <row r="248" ht="12.75" customHeight="1">
      <c r="B248" s="26"/>
      <c r="C248" s="26"/>
      <c r="D248" s="26"/>
      <c r="H248" s="4"/>
    </row>
    <row r="249" ht="12.75" customHeight="1">
      <c r="B249" s="26"/>
      <c r="C249" s="26"/>
      <c r="D249" s="26"/>
      <c r="H249" s="4"/>
    </row>
    <row r="250" ht="12.75" customHeight="1">
      <c r="B250" s="26"/>
      <c r="C250" s="26"/>
      <c r="D250" s="26"/>
      <c r="H250" s="4"/>
    </row>
    <row r="251" ht="12.75" customHeight="1">
      <c r="B251" s="26"/>
      <c r="C251" s="26"/>
      <c r="D251" s="26"/>
      <c r="H251" s="4"/>
    </row>
    <row r="252" ht="12.75" customHeight="1">
      <c r="B252" s="26"/>
      <c r="C252" s="26"/>
      <c r="D252" s="26"/>
      <c r="H252" s="4"/>
    </row>
    <row r="253" ht="12.75" customHeight="1">
      <c r="B253" s="26"/>
      <c r="C253" s="26"/>
      <c r="D253" s="26"/>
      <c r="H253" s="4"/>
    </row>
    <row r="254" ht="12.75" customHeight="1">
      <c r="B254" s="26"/>
      <c r="C254" s="26"/>
      <c r="D254" s="26"/>
      <c r="H254" s="4"/>
    </row>
    <row r="255" ht="12.75" customHeight="1">
      <c r="B255" s="26"/>
      <c r="C255" s="26"/>
      <c r="D255" s="26"/>
      <c r="H255" s="4"/>
    </row>
    <row r="256" ht="12.75" customHeight="1">
      <c r="B256" s="26"/>
      <c r="C256" s="26"/>
      <c r="D256" s="26"/>
      <c r="H256" s="4"/>
    </row>
    <row r="257" ht="12.75" customHeight="1">
      <c r="B257" s="26"/>
      <c r="C257" s="26"/>
      <c r="D257" s="26"/>
      <c r="H257" s="4"/>
    </row>
    <row r="258" ht="12.75" customHeight="1">
      <c r="B258" s="26"/>
      <c r="C258" s="26"/>
      <c r="D258" s="26"/>
      <c r="H258" s="4"/>
    </row>
    <row r="259" ht="12.75" customHeight="1">
      <c r="B259" s="26"/>
      <c r="C259" s="26"/>
      <c r="D259" s="26"/>
      <c r="H259" s="4"/>
    </row>
    <row r="260" ht="12.75" customHeight="1">
      <c r="B260" s="26"/>
      <c r="C260" s="26"/>
      <c r="D260" s="26"/>
      <c r="H260" s="4"/>
    </row>
    <row r="261" ht="12.75" customHeight="1">
      <c r="B261" s="26"/>
      <c r="C261" s="26"/>
      <c r="D261" s="26"/>
      <c r="H261" s="4"/>
    </row>
    <row r="262" ht="12.75" customHeight="1">
      <c r="B262" s="26"/>
      <c r="C262" s="26"/>
      <c r="D262" s="26"/>
      <c r="H262" s="4"/>
    </row>
    <row r="263" ht="12.75" customHeight="1">
      <c r="B263" s="26"/>
      <c r="C263" s="26"/>
      <c r="D263" s="26"/>
      <c r="H263" s="4"/>
    </row>
    <row r="264" ht="12.75" customHeight="1">
      <c r="B264" s="26"/>
      <c r="C264" s="26"/>
      <c r="D264" s="26"/>
      <c r="H264" s="4"/>
    </row>
    <row r="265" ht="12.75" customHeight="1">
      <c r="B265" s="26"/>
      <c r="C265" s="26"/>
      <c r="D265" s="26"/>
      <c r="H265" s="4"/>
    </row>
    <row r="266" ht="12.75" customHeight="1">
      <c r="B266" s="26"/>
      <c r="C266" s="26"/>
      <c r="D266" s="26"/>
      <c r="H266" s="4"/>
    </row>
    <row r="267" ht="12.75" customHeight="1">
      <c r="B267" s="26"/>
      <c r="C267" s="26"/>
      <c r="D267" s="26"/>
      <c r="H267" s="4"/>
    </row>
    <row r="268" ht="12.75" customHeight="1">
      <c r="B268" s="26"/>
      <c r="C268" s="26"/>
      <c r="D268" s="26"/>
      <c r="H268" s="4"/>
    </row>
    <row r="269" ht="12.75" customHeight="1">
      <c r="B269" s="26"/>
      <c r="C269" s="26"/>
      <c r="D269" s="26"/>
      <c r="H269" s="4"/>
    </row>
    <row r="270" ht="12.75" customHeight="1">
      <c r="B270" s="26"/>
      <c r="C270" s="26"/>
      <c r="D270" s="26"/>
      <c r="H270" s="4"/>
    </row>
    <row r="271" ht="12.75" customHeight="1">
      <c r="B271" s="26"/>
      <c r="C271" s="26"/>
      <c r="D271" s="26"/>
      <c r="H271" s="4"/>
    </row>
    <row r="272" ht="12.75" customHeight="1">
      <c r="B272" s="26"/>
      <c r="C272" s="26"/>
      <c r="D272" s="26"/>
      <c r="H272" s="4"/>
    </row>
    <row r="273" ht="12.75" customHeight="1">
      <c r="B273" s="26"/>
      <c r="C273" s="26"/>
      <c r="D273" s="26"/>
      <c r="H273" s="4"/>
    </row>
    <row r="274" ht="12.75" customHeight="1">
      <c r="B274" s="26"/>
      <c r="C274" s="26"/>
      <c r="D274" s="26"/>
      <c r="H274" s="4"/>
    </row>
    <row r="275" ht="12.75" customHeight="1">
      <c r="B275" s="26"/>
      <c r="C275" s="26"/>
      <c r="D275" s="26"/>
      <c r="H275" s="4"/>
    </row>
    <row r="276" ht="12.75" customHeight="1">
      <c r="B276" s="26"/>
      <c r="C276" s="26"/>
      <c r="D276" s="26"/>
      <c r="H276" s="4"/>
    </row>
    <row r="277" ht="12.75" customHeight="1">
      <c r="B277" s="26"/>
      <c r="C277" s="26"/>
      <c r="D277" s="26"/>
      <c r="H277" s="4"/>
    </row>
    <row r="278" ht="12.75" customHeight="1">
      <c r="B278" s="26"/>
      <c r="C278" s="26"/>
      <c r="D278" s="26"/>
      <c r="H278" s="4"/>
    </row>
    <row r="279" ht="12.75" customHeight="1">
      <c r="B279" s="26"/>
      <c r="C279" s="26"/>
      <c r="D279" s="26"/>
      <c r="H279" s="4"/>
    </row>
    <row r="280" ht="12.75" customHeight="1">
      <c r="B280" s="26"/>
      <c r="C280" s="26"/>
      <c r="D280" s="26"/>
      <c r="H280" s="4"/>
    </row>
    <row r="281" ht="12.75" customHeight="1">
      <c r="B281" s="26"/>
      <c r="C281" s="26"/>
      <c r="D281" s="26"/>
      <c r="H281" s="4"/>
    </row>
    <row r="282" ht="12.75" customHeight="1">
      <c r="B282" s="26"/>
      <c r="C282" s="26"/>
      <c r="D282" s="26"/>
      <c r="H282" s="4"/>
    </row>
    <row r="283" ht="12.75" customHeight="1">
      <c r="B283" s="26"/>
      <c r="C283" s="26"/>
      <c r="D283" s="26"/>
      <c r="H283" s="4"/>
    </row>
    <row r="284" ht="12.75" customHeight="1">
      <c r="B284" s="26"/>
      <c r="C284" s="26"/>
      <c r="D284" s="26"/>
      <c r="H284" s="4"/>
    </row>
    <row r="285" ht="12.75" customHeight="1">
      <c r="B285" s="26"/>
      <c r="C285" s="26"/>
      <c r="D285" s="26"/>
      <c r="H285" s="4"/>
    </row>
    <row r="286" ht="12.75" customHeight="1">
      <c r="B286" s="26"/>
      <c r="C286" s="26"/>
      <c r="D286" s="26"/>
      <c r="H286" s="4"/>
    </row>
    <row r="287" ht="12.75" customHeight="1">
      <c r="B287" s="26"/>
      <c r="C287" s="26"/>
      <c r="D287" s="26"/>
      <c r="H287" s="4"/>
    </row>
    <row r="288" ht="12.75" customHeight="1">
      <c r="B288" s="26"/>
      <c r="C288" s="26"/>
      <c r="D288" s="26"/>
      <c r="H288" s="4"/>
    </row>
    <row r="289" ht="12.75" customHeight="1">
      <c r="B289" s="26"/>
      <c r="C289" s="26"/>
      <c r="D289" s="26"/>
      <c r="H289" s="4"/>
    </row>
    <row r="290" ht="12.75" customHeight="1">
      <c r="B290" s="26"/>
      <c r="C290" s="26"/>
      <c r="D290" s="26"/>
      <c r="H290" s="4"/>
    </row>
    <row r="291" ht="12.75" customHeight="1">
      <c r="B291" s="26"/>
      <c r="C291" s="26"/>
      <c r="D291" s="26"/>
      <c r="H291" s="4"/>
    </row>
    <row r="292" ht="12.75" customHeight="1">
      <c r="B292" s="26"/>
      <c r="C292" s="26"/>
      <c r="D292" s="26"/>
      <c r="H292" s="4"/>
    </row>
    <row r="293" ht="12.75" customHeight="1">
      <c r="B293" s="26"/>
      <c r="C293" s="26"/>
      <c r="D293" s="26"/>
      <c r="H293" s="4"/>
    </row>
    <row r="294" ht="12.75" customHeight="1">
      <c r="B294" s="26"/>
      <c r="C294" s="26"/>
      <c r="D294" s="26"/>
      <c r="H294" s="4"/>
    </row>
    <row r="295" ht="12.75" customHeight="1">
      <c r="B295" s="26"/>
      <c r="C295" s="26"/>
      <c r="D295" s="26"/>
      <c r="H295" s="4"/>
    </row>
    <row r="296" ht="12.75" customHeight="1">
      <c r="B296" s="26"/>
      <c r="C296" s="26"/>
      <c r="D296" s="26"/>
      <c r="H296" s="4"/>
    </row>
    <row r="297" ht="12.75" customHeight="1">
      <c r="B297" s="26"/>
      <c r="C297" s="26"/>
      <c r="D297" s="26"/>
      <c r="H297" s="4"/>
    </row>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G73:G76"/>
    <mergeCell ref="G80:G82"/>
    <mergeCell ref="G85:G89"/>
    <mergeCell ref="A1:F1"/>
    <mergeCell ref="A2:F2"/>
    <mergeCell ref="A3:F3"/>
    <mergeCell ref="A4:F4"/>
    <mergeCell ref="F41:F49"/>
    <mergeCell ref="G41:G49"/>
    <mergeCell ref="G65:G67"/>
  </mergeCells>
  <dataValidations>
    <dataValidation type="list" allowBlank="1" showErrorMessage="1" sqref="B6">
      <formula1>"Sim,Não"</formula1>
    </dataValidation>
    <dataValidation type="list" allowBlank="1" showErrorMessage="1" sqref="B9:B18 B21:B28 B31:B34 B37:B48 B50:B54 B56:B62 B64:B68 B70:B76 B78:B81 B83:B88 B91:B94">
      <formula1>"Sim,Não,Parcialmente,N/A"</formula1>
    </dataValidation>
  </dataValidations>
  <printOptions/>
  <pageMargins bottom="0.75" footer="0.0" header="0.0" left="0.25" right="0.25" top="0.75"/>
  <pageSetup fitToHeight="0" paperSize="9" orientation="landscape"/>
  <headerFooter>
    <oddHeader/>
    <oddFooter>&amp;CPágina &amp;P</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23.29"/>
    <col customWidth="1" min="2" max="2" width="23.86"/>
    <col customWidth="1" min="3" max="3" width="17.86"/>
    <col customWidth="1" min="4" max="4" width="29.43"/>
    <col customWidth="1" min="5" max="5" width="40.29"/>
    <col customWidth="1" min="6" max="6" width="67.57"/>
    <col customWidth="1" min="7" max="24" width="11.57"/>
    <col customWidth="1" min="25" max="25" width="8.71"/>
  </cols>
  <sheetData>
    <row r="1" ht="31.5" customHeight="1">
      <c r="A1" s="1" t="s">
        <v>62</v>
      </c>
      <c r="B1" s="2"/>
      <c r="C1" s="2"/>
      <c r="D1" s="2"/>
      <c r="E1" s="3"/>
      <c r="G1" s="4"/>
    </row>
    <row r="2" ht="36.0" customHeight="1">
      <c r="A2" s="5" t="s">
        <v>0</v>
      </c>
      <c r="B2" s="2"/>
      <c r="C2" s="2"/>
      <c r="D2" s="2"/>
      <c r="E2" s="3"/>
      <c r="G2" s="4"/>
    </row>
    <row r="3" ht="21.75" customHeight="1">
      <c r="A3" s="6" t="s">
        <v>1</v>
      </c>
      <c r="B3" s="2"/>
      <c r="C3" s="2"/>
      <c r="D3" s="2"/>
      <c r="E3" s="3"/>
      <c r="G3" s="4"/>
    </row>
    <row r="4" ht="21.75" customHeight="1">
      <c r="A4" s="6" t="s">
        <v>2</v>
      </c>
      <c r="B4" s="2"/>
      <c r="C4" s="2"/>
      <c r="D4" s="2"/>
      <c r="E4" s="3"/>
      <c r="G4" s="4"/>
    </row>
    <row r="5" ht="10.5" customHeight="1">
      <c r="A5" s="7"/>
      <c r="B5" s="7"/>
      <c r="C5" s="7"/>
      <c r="D5" s="7"/>
      <c r="G5" s="4"/>
    </row>
    <row r="6">
      <c r="A6" s="8" t="s">
        <v>63</v>
      </c>
      <c r="B6" s="14" t="s">
        <v>4</v>
      </c>
      <c r="C6" s="7"/>
      <c r="D6" s="7"/>
      <c r="G6" s="4"/>
    </row>
    <row r="7" ht="10.5" customHeight="1">
      <c r="A7" s="7"/>
      <c r="B7" s="7"/>
      <c r="C7" s="7"/>
      <c r="D7" s="7"/>
      <c r="G7" s="4"/>
    </row>
    <row r="8">
      <c r="A8" s="8" t="str">
        <f>IFERROR(__xludf.DUMMYFUNCTION("IF(B6="""",""Responder se é Avaliação Simplificada (Célula B6)"",IF(B6=""Sim"",Query(Pesos!A2:D90,""SELECT A"",1),IF(B6=""Não"",Query(Pesos!A2:D90,""SELECT B"",1),""Erro"")))"),"1. COMPROMETIMENTO DA ALTA ADMINISTRAÇÃO")</f>
        <v>1. COMPROMETIMENTO DA ALTA ADMINISTRAÇÃO</v>
      </c>
      <c r="B8" s="10" t="s">
        <v>64</v>
      </c>
      <c r="C8" s="10" t="str">
        <f>IFERROR(__xludf.DUMMYFUNCTION("IF(B6="""",""Responder se é Avaliação Simplificada (Célula B6)"",IF(B6=""Sim"",Query(Pesos!A2:D90,""SELECT C"",1),IF(B6=""Não"",Query(Pesos!A2:D90,""SELECT D"",1),""Erro"")))"),"Pesos para Avaliação Completa")</f>
        <v>Pesos para Avaliação Completa</v>
      </c>
      <c r="D8" s="10" t="s">
        <v>65</v>
      </c>
      <c r="E8" s="55" t="s">
        <v>66</v>
      </c>
      <c r="F8" s="10" t="s">
        <v>67</v>
      </c>
      <c r="G8" s="4" t="str">
        <f>IFERROR(__xludf.DUMMYFUNCTION("IF(B6="""",""Responder se é Avaliação Simplificada (Célula B6)"",IF(B6=""Sim"",Query(Pesos!A2:D90,""SELECT A"",1),IF(B6=""Não"",Query(Pesos!A2:D90,""SELECT B"",1),""Erro"")))"),"1. COMPROMETIMENTO DA ALTA ADMINISTRAÇÃO")</f>
        <v>1. COMPROMETIMENTO DA ALTA ADMINISTRAÇÃO</v>
      </c>
    </row>
    <row r="9" ht="12.75" customHeight="1">
      <c r="A9" s="13" t="str">
        <f>IFERROR(__xludf.DUMMYFUNCTION("""COMPUTED_VALUE"""),"1.1 Foram realizadas manifestações de apoio ao programa de integridade pela alta administração nos últimos 12 meses?")</f>
        <v>1.1 Foram realizadas manifestações de apoio ao programa de integridade pela alta administração nos últimos 12 meses?</v>
      </c>
      <c r="B9" s="14" t="s">
        <v>68</v>
      </c>
      <c r="C9" s="15">
        <f>IFERROR(__xludf.DUMMYFUNCTION("""COMPUTED_VALUE"""),2.0)</f>
        <v>2</v>
      </c>
      <c r="D9" s="15">
        <f t="shared" ref="D9:D18" si="1">IF($B$6="","-",IF(B9="","-",IF(B9="Sim",C9,IF(B9="Parcialmente",C9/2,IF(B9="Não",0,IF(B9="N/A",C9,"Erro"))))))</f>
        <v>2</v>
      </c>
      <c r="E9" s="15"/>
      <c r="F9" s="56" t="s">
        <v>69</v>
      </c>
      <c r="G9" s="4" t="str">
        <f>IFERROR(__xludf.DUMMYFUNCTION("""COMPUTED_VALUE"""),"1.1 Foram realizadas manifestações de apoio ao programa de integridade pela alta administração nos últimos 12 meses?")</f>
        <v>1.1 Foram realizadas manifestações de apoio ao programa de integridade pela alta administração nos últimos 12 meses?</v>
      </c>
    </row>
    <row r="10" ht="12.75" customHeight="1">
      <c r="A10" s="13" t="str">
        <f>IFERROR(__xludf.DUMMYFUNCTION("""COMPUTED_VALUE"""),"1.2 A alta direção participou da implantação e supervisão das atividades relacionadas ao programa de integridade?")</f>
        <v>1.2 A alta direção participou da implantação e supervisão das atividades relacionadas ao programa de integridade?</v>
      </c>
      <c r="B10" s="14" t="s">
        <v>70</v>
      </c>
      <c r="C10" s="15">
        <f>IFERROR(__xludf.DUMMYFUNCTION("""COMPUTED_VALUE"""),2.0)</f>
        <v>2</v>
      </c>
      <c r="D10" s="15">
        <f t="shared" si="1"/>
        <v>2</v>
      </c>
      <c r="E10" s="15"/>
      <c r="F10" s="57" t="s">
        <v>71</v>
      </c>
      <c r="G10" s="4" t="str">
        <f>IFERROR(__xludf.DUMMYFUNCTION("""COMPUTED_VALUE"""),"1.2 A alta direção participou da implantação e supervisão das atividades relacionadas ao programa de integridade?")</f>
        <v>1.2 A alta direção participou da implantação e supervisão das atividades relacionadas ao programa de integridade?</v>
      </c>
    </row>
    <row r="11" ht="12.75" customHeight="1">
      <c r="A11" s="13" t="str">
        <f>IFERROR(__xludf.DUMMYFUNCTION("""COMPUTED_VALUE"""),"1.3 A aprovação das principais políticas relacionadas ao programa de integridade é feita pelas mais elevadas instâncias decisórias da empresa?")</f>
        <v>1.3 A aprovação das principais políticas relacionadas ao programa de integridade é feita pelas mais elevadas instâncias decisórias da empresa?</v>
      </c>
      <c r="B11" s="14"/>
      <c r="C11" s="15">
        <f>IFERROR(__xludf.DUMMYFUNCTION("""COMPUTED_VALUE"""),2.0)</f>
        <v>2</v>
      </c>
      <c r="D11" s="15" t="str">
        <f t="shared" si="1"/>
        <v>-</v>
      </c>
      <c r="E11" s="15"/>
      <c r="F11" s="57" t="s">
        <v>72</v>
      </c>
      <c r="G11" s="4" t="str">
        <f>IFERROR(__xludf.DUMMYFUNCTION("""COMPUTED_VALUE"""),"1.3 A aprovação das principais políticas relacionadas ao programa de integridade é feita pelas mais elevadas instâncias decisórias da empresa?")</f>
        <v>1.3 A aprovação das principais políticas relacionadas ao programa de integridade é feita pelas mais elevadas instâncias decisórias da empresa?</v>
      </c>
    </row>
    <row r="12" ht="12.75" customHeight="1">
      <c r="A12" s="13" t="str">
        <f>IFERROR(__xludf.DUMMYFUNCTION("""COMPUTED_VALUE"""),"1.4 Existem decisões, judiciais ou administrativas, envolvendo a pessoa jurídica ou membros da alta direção, relacionadas à prática de atos de corrupção ou de fraudes em licitação e contratos administrativos?")</f>
        <v>1.4 Existem decisões, judiciais ou administrativas, envolvendo a pessoa jurídica ou membros da alta direção, relacionadas à prática de atos de corrupção ou de fraudes em licitação e contratos administrativos?</v>
      </c>
      <c r="B12" s="14" t="s">
        <v>73</v>
      </c>
      <c r="C12" s="15">
        <f>IFERROR(__xludf.DUMMYFUNCTION("""COMPUTED_VALUE"""),-10.0)</f>
        <v>-10</v>
      </c>
      <c r="D12" s="15">
        <f t="shared" si="1"/>
        <v>-5</v>
      </c>
      <c r="E12" s="15"/>
      <c r="F12" s="58" t="s">
        <v>74</v>
      </c>
      <c r="G12" s="4" t="str">
        <f>IFERROR(__xludf.DUMMYFUNCTION("""COMPUTED_VALUE"""),"1.4 Existem decisões, judiciais ou administrativas, envolvendo a pessoa jurídica ou membros da alta direção, relacionadas à prática de atos de corrupção ou de fraudes em licitação e contratos administrativos?")</f>
        <v>1.4 Existem decisões, judiciais ou administrativas, envolvendo a pessoa jurídica ou membros da alta direção, relacionadas à prática de atos de corrupção ou de fraudes em licitação e contratos administrativos?</v>
      </c>
    </row>
    <row r="13" ht="12.75" customHeight="1">
      <c r="A13" s="20" t="str">
        <f>IFERROR(__xludf.DUMMYFUNCTION("""COMPUTED_VALUE"""),"1.4.1 A empresa comunicou o fato às autoridades competentes previamente à instauração do procedimento apuratório?")</f>
        <v>1.4.1 A empresa comunicou o fato às autoridades competentes previamente à instauração do procedimento apuratório?</v>
      </c>
      <c r="B13" s="15"/>
      <c r="C13" s="15">
        <f>IFERROR(__xludf.DUMMYFUNCTION("""COMPUTED_VALUE"""),4.0)</f>
        <v>4</v>
      </c>
      <c r="D13" s="15" t="str">
        <f t="shared" si="1"/>
        <v>-</v>
      </c>
      <c r="E13" s="15"/>
      <c r="F13" s="25" t="s">
        <v>75</v>
      </c>
      <c r="G13" s="4" t="str">
        <f>IFERROR(__xludf.DUMMYFUNCTION("""COMPUTED_VALUE"""),"1.4.1 A empresa comunicou o fato às autoridades competentes previamente à instauração do procedimento apuratório?")</f>
        <v>1.4.1 A empresa comunicou o fato às autoridades competentes previamente à instauração do procedimento apuratório?</v>
      </c>
    </row>
    <row r="14" ht="12.75" customHeight="1">
      <c r="A14" s="20" t="str">
        <f>IFERROR(__xludf.DUMMYFUNCTION("""COMPUTED_VALUE"""),"1.4.2 A empresa reparou integralmente o dano causado?")</f>
        <v>1.4.2 A empresa reparou integralmente o dano causado?</v>
      </c>
      <c r="B14" s="15"/>
      <c r="C14" s="15">
        <f>IFERROR(__xludf.DUMMYFUNCTION("""COMPUTED_VALUE"""),2.0)</f>
        <v>2</v>
      </c>
      <c r="D14" s="15" t="str">
        <f t="shared" si="1"/>
        <v>-</v>
      </c>
      <c r="E14" s="15"/>
      <c r="F14" s="25" t="s">
        <v>76</v>
      </c>
      <c r="G14" s="4" t="str">
        <f>IFERROR(__xludf.DUMMYFUNCTION("""COMPUTED_VALUE"""),"1.4.2 A empresa reparou integralmente o dano causado?")</f>
        <v>1.4.2 A empresa reparou integralmente o dano causado?</v>
      </c>
    </row>
    <row r="15" ht="12.75" customHeight="1">
      <c r="A15" s="13" t="str">
        <f>IFERROR(__xludf.DUMMYFUNCTION("""COMPUTED_VALUE"""),"1.4.3 A empresa afastou de seus quadros funcionais os envolvidos no ato lesivo ou, ainda que mantidos, estão sendo monitorados?")</f>
        <v>1.4.3 A empresa afastou de seus quadros funcionais os envolvidos no ato lesivo ou, ainda que mantidos, estão sendo monitorados?</v>
      </c>
      <c r="B15" s="14"/>
      <c r="C15" s="15">
        <f>IFERROR(__xludf.DUMMYFUNCTION("""COMPUTED_VALUE"""),2.0)</f>
        <v>2</v>
      </c>
      <c r="D15" s="15" t="str">
        <f t="shared" si="1"/>
        <v>-</v>
      </c>
      <c r="E15" s="15"/>
      <c r="F15" s="58" t="s">
        <v>77</v>
      </c>
      <c r="G15" s="4" t="str">
        <f>IFERROR(__xludf.DUMMYFUNCTION("""COMPUTED_VALUE"""),"1.4.3 A empresa afastou de seus quadros funcionais os envolvidos no ato lesivo ou, ainda que mantidos, estão sendo monitorados?")</f>
        <v>1.4.3 A empresa afastou de seus quadros funcionais os envolvidos no ato lesivo ou, ainda que mantidos, estão sendo monitorados?</v>
      </c>
    </row>
    <row r="16" ht="12.75" customHeight="1">
      <c r="A16" s="13" t="str">
        <f>IFERROR(__xludf.DUMMYFUNCTION("""COMPUTED_VALUE"""),"1.4.4 A empresa implementou procedimentos específicos para evitar que atos semelhantes ao investigado ocorram novamente?")</f>
        <v>1.4.4 A empresa implementou procedimentos específicos para evitar que atos semelhantes ao investigado ocorram novamente?</v>
      </c>
      <c r="B16" s="14"/>
      <c r="C16" s="15">
        <f>IFERROR(__xludf.DUMMYFUNCTION("""COMPUTED_VALUE"""),2.0)</f>
        <v>2</v>
      </c>
      <c r="D16" s="15" t="str">
        <f t="shared" si="1"/>
        <v>-</v>
      </c>
      <c r="E16" s="15"/>
      <c r="F16" s="58" t="s">
        <v>78</v>
      </c>
      <c r="G16" s="4" t="str">
        <f>IFERROR(__xludf.DUMMYFUNCTION("""COMPUTED_VALUE"""),"1.4.4 A empresa implementou procedimentos específicos para evitar que atos semelhantes ao investigado ocorram novamente?")</f>
        <v>1.4.4 A empresa implementou procedimentos específicos para evitar que atos semelhantes ao investigado ocorram novamente?</v>
      </c>
    </row>
    <row r="17" ht="12.75" customHeight="1">
      <c r="A17" s="13" t="str">
        <f>IFERROR(__xludf.DUMMYFUNCTION("""COMPUTED_VALUE"""),"1.5 Existem critérios formalizados para escolha de membros da alta direção, que considerem aspectos de integridade?")</f>
        <v>1.5 Existem critérios formalizados para escolha de membros da alta direção, que considerem aspectos de integridade?</v>
      </c>
      <c r="B17" s="14" t="s">
        <v>68</v>
      </c>
      <c r="C17" s="15">
        <f>IFERROR(__xludf.DUMMYFUNCTION("""COMPUTED_VALUE"""),2.0)</f>
        <v>2</v>
      </c>
      <c r="D17" s="15">
        <f t="shared" si="1"/>
        <v>2</v>
      </c>
      <c r="E17" s="15"/>
      <c r="F17" s="59" t="s">
        <v>79</v>
      </c>
      <c r="G17" s="4" t="str">
        <f>IFERROR(__xludf.DUMMYFUNCTION("""COMPUTED_VALUE"""),"1.5 Existem critérios formalizados para escolha de membros da alta direção, que considerem aspectos de integridade?")</f>
        <v>1.5 Existem critérios formalizados para escolha de membros da alta direção, que considerem aspectos de integridade?</v>
      </c>
    </row>
    <row r="18" ht="12.75" customHeight="1">
      <c r="A18" s="60" t="str">
        <f>IFERROR(__xludf.DUMMYFUNCTION("""COMPUTED_VALUE"""),"1.6 Os membros da alta administração participaram de ações de capacitação (treinamento, palestra, congresso, cursos, etc) referente à cultura de integridade? ")</f>
        <v>1.6 Os membros da alta administração participaram de ações de capacitação (treinamento, palestra, congresso, cursos, etc) referente à cultura de integridade? </v>
      </c>
      <c r="B18" s="14"/>
      <c r="C18" s="15">
        <f>IFERROR(__xludf.DUMMYFUNCTION("""COMPUTED_VALUE"""),2.0)</f>
        <v>2</v>
      </c>
      <c r="D18" s="15" t="str">
        <f t="shared" si="1"/>
        <v>-</v>
      </c>
      <c r="E18" s="15"/>
      <c r="F18" s="57" t="s">
        <v>80</v>
      </c>
      <c r="G18" s="4" t="str">
        <f>IFERROR(__xludf.DUMMYFUNCTION("""COMPUTED_VALUE"""),"1.6 Os membros da alta administração participaram de ações de capacitação (treinamento, palestra, congresso, cursos, etc) referente à cultura de integridade? ")</f>
        <v>1.6 Os membros da alta administração participaram de ações de capacitação (treinamento, palestra, congresso, cursos, etc) referente à cultura de integridade? </v>
      </c>
    </row>
    <row r="19" ht="12.75" customHeight="1">
      <c r="A19" s="22"/>
      <c r="B19" s="23"/>
      <c r="C19" s="24">
        <f>IFERROR(__xludf.DUMMYFUNCTION("""COMPUTED_VALUE"""),10.0)</f>
        <v>10</v>
      </c>
      <c r="D19" s="24">
        <f>SUM(D9:D18)</f>
        <v>1</v>
      </c>
      <c r="E19" s="24" t="s">
        <v>20</v>
      </c>
      <c r="F19" s="25"/>
      <c r="G19" s="4"/>
      <c r="H19" s="26"/>
      <c r="I19" s="26"/>
      <c r="J19" s="26"/>
      <c r="K19" s="26"/>
      <c r="L19" s="26"/>
      <c r="M19" s="26"/>
      <c r="N19" s="26"/>
      <c r="O19" s="26"/>
      <c r="P19" s="26"/>
      <c r="Q19" s="26"/>
      <c r="R19" s="26"/>
      <c r="S19" s="26"/>
      <c r="T19" s="26"/>
      <c r="U19" s="26"/>
      <c r="V19" s="26"/>
      <c r="W19" s="26"/>
      <c r="X19" s="26"/>
      <c r="Y19" s="26"/>
    </row>
    <row r="20" ht="21.75" customHeight="1">
      <c r="A20" s="8" t="str">
        <f>IFERROR(__xludf.DUMMYFUNCTION("""COMPUTED_VALUE"""),"2. INSTÂNCIA RESPONSÁVEL PELO PROGRAMA DE INTEGRIDADE")</f>
        <v>2. INSTÂNCIA RESPONSÁVEL PELO PROGRAMA DE INTEGRIDADE</v>
      </c>
      <c r="B20" s="27"/>
      <c r="C20" s="28"/>
      <c r="D20" s="28"/>
      <c r="E20" s="28"/>
      <c r="F20" s="25"/>
      <c r="G20" s="4" t="str">
        <f>IFERROR(__xludf.DUMMYFUNCTION("""COMPUTED_VALUE"""),"2. INSTÂNCIA RESPONSÁVEL PELO PROGRAMA DE INTEGRIDADE")</f>
        <v>2. INSTÂNCIA RESPONSÁVEL PELO PROGRAMA DE INTEGRIDADE</v>
      </c>
    </row>
    <row r="21" ht="12.75" customHeight="1">
      <c r="A21" s="13" t="str">
        <f>IFERROR(__xludf.DUMMYFUNCTION("""COMPUTED_VALUE"""),"2.1 A empresa possui uma pessoa ou um departamento responsável pela integridade?")</f>
        <v>2.1 A empresa possui uma pessoa ou um departamento responsável pela integridade?</v>
      </c>
      <c r="B21" s="14"/>
      <c r="C21" s="15">
        <f>IFERROR(__xludf.DUMMYFUNCTION("""COMPUTED_VALUE"""),1.3)</f>
        <v>1.3</v>
      </c>
      <c r="D21" s="15" t="str">
        <f t="shared" ref="D21:D28" si="2">IF($B$6="","-",IF(B21="","-",IF(B21="Sim",C21,IF(B21="Parcialmente",C21/2,IF(B21="Não",0,IF(B21="N/A",C21,"Erro"))))))</f>
        <v>-</v>
      </c>
      <c r="E21" s="15"/>
      <c r="F21" s="57" t="s">
        <v>81</v>
      </c>
      <c r="G21" s="4" t="str">
        <f>IFERROR(__xludf.DUMMYFUNCTION("""COMPUTED_VALUE"""),"2.1 A empresa possui uma pessoa ou um departamento responsável pela integridade?")</f>
        <v>2.1 A empresa possui uma pessoa ou um departamento responsável pela integridade?</v>
      </c>
    </row>
    <row r="22" ht="12.75" customHeight="1">
      <c r="A22" s="13" t="str">
        <f>IFERROR(__xludf.DUMMYFUNCTION("""COMPUTED_VALUE"""),"2.2 O setor/pessoa responsável reporta diretamente à alta administração, não estando subordinada a outros departamentos como o Jurídico, Recursos Humanos, Auditoria Interna ou Financeiro?")</f>
        <v>2.2 O setor/pessoa responsável reporta diretamente à alta administração, não estando subordinada a outros departamentos como o Jurídico, Recursos Humanos, Auditoria Interna ou Financeiro?</v>
      </c>
      <c r="B22" s="14"/>
      <c r="C22" s="15">
        <f>IFERROR(__xludf.DUMMYFUNCTION("""COMPUTED_VALUE"""),1.3)</f>
        <v>1.3</v>
      </c>
      <c r="D22" s="15" t="str">
        <f t="shared" si="2"/>
        <v>-</v>
      </c>
      <c r="E22" s="15"/>
      <c r="F22" s="59" t="s">
        <v>82</v>
      </c>
      <c r="G22" s="4" t="str">
        <f>IFERROR(__xludf.DUMMYFUNCTION("""COMPUTED_VALUE"""),"2.2 O setor/pessoa responsável reporta diretamente à alta administração, não estando subordinada a outros departamentos como o Jurídico, Recursos Humanos, Auditoria Interna ou Financeiro?")</f>
        <v>2.2 O setor/pessoa responsável reporta diretamente à alta administração, não estando subordinada a outros departamentos como o Jurídico, Recursos Humanos, Auditoria Interna ou Financeiro?</v>
      </c>
    </row>
    <row r="23" ht="12.75" customHeight="1">
      <c r="A23" s="13" t="str">
        <f>IFERROR(__xludf.DUMMYFUNCTION("""COMPUTED_VALUE"""),"2.3 O responsável pela função de integridade possui garantias expressas que possibilitam o exercício das suas atribuições com independência e autoridade, como proteção contra punições arbitrárias, mandato, autonomia para solicitar documentos e entrevistar"&amp;" empregados de qualquer departamento da empresa?")</f>
        <v>2.3 O responsável pela função de integridade possui garantias expressas que possibilitam o exercício das suas atribuições com independência e autoridade, como proteção contra punições arbitrárias, mandato, autonomia para solicitar documentos e entrevistar empregados de qualquer departamento da empresa?</v>
      </c>
      <c r="B23" s="14"/>
      <c r="C23" s="15">
        <f>IFERROR(__xludf.DUMMYFUNCTION("""COMPUTED_VALUE"""),1.3)</f>
        <v>1.3</v>
      </c>
      <c r="D23" s="15" t="str">
        <f t="shared" si="2"/>
        <v>-</v>
      </c>
      <c r="E23" s="15"/>
      <c r="F23" s="57" t="s">
        <v>83</v>
      </c>
      <c r="G23" s="4" t="str">
        <f>IFERROR(__xludf.DUMMYFUNCTION("""COMPUTED_VALUE"""),"2.3 O responsável pela função de integridade possui garantias expressas que possibilitam o exercício das suas atribuições com independência e autoridade, como proteção contra punições arbitrárias, mandato, autonomia para solicitar documentos e entrevistar"&amp;" empregados de qualquer departamento da empresa?")</f>
        <v>2.3 O responsável pela função de integridade possui garantias expressas que possibilitam o exercício das suas atribuições com independência e autoridade, como proteção contra punições arbitrárias, mandato, autonomia para solicitar documentos e entrevistar empregados de qualquer departamento da empresa?</v>
      </c>
    </row>
    <row r="24" ht="12.75" customHeight="1">
      <c r="A24" s="13" t="str">
        <f>IFERROR(__xludf.DUMMYFUNCTION("""COMPUTED_VALUE"""),"2.4 As pessoas que atuam na área possuem qualificação na temática de integridade?")</f>
        <v>2.4 As pessoas que atuam na área possuem qualificação na temática de integridade?</v>
      </c>
      <c r="B24" s="14"/>
      <c r="C24" s="15">
        <f>IFERROR(__xludf.DUMMYFUNCTION("""COMPUTED_VALUE"""),1.2)</f>
        <v>1.2</v>
      </c>
      <c r="D24" s="15" t="str">
        <f t="shared" si="2"/>
        <v>-</v>
      </c>
      <c r="E24" s="15"/>
      <c r="F24" s="61" t="s">
        <v>84</v>
      </c>
      <c r="G24" s="4" t="str">
        <f>IFERROR(__xludf.DUMMYFUNCTION("""COMPUTED_VALUE"""),"2.4 As pessoas que atuam na área possuem qualificação na temática de integridade?")</f>
        <v>2.4 As pessoas que atuam na área possuem qualificação na temática de integridade?</v>
      </c>
    </row>
    <row r="25" ht="12.75" customHeight="1">
      <c r="A25" s="13" t="str">
        <f>IFERROR(__xludf.DUMMYFUNCTION("""COMPUTED_VALUE"""),"2.5 A empresa possui órgão colegiado para tratar de temas de ética e integridade, como comitês e conselhos de ética?")</f>
        <v>2.5 A empresa possui órgão colegiado para tratar de temas de ética e integridade, como comitês e conselhos de ética?</v>
      </c>
      <c r="B25" s="14"/>
      <c r="C25" s="15">
        <f>IFERROR(__xludf.DUMMYFUNCTION("""COMPUTED_VALUE"""),1.2)</f>
        <v>1.2</v>
      </c>
      <c r="D25" s="15" t="str">
        <f t="shared" si="2"/>
        <v>-</v>
      </c>
      <c r="E25" s="15"/>
      <c r="F25" s="61" t="s">
        <v>85</v>
      </c>
      <c r="G25" s="4" t="str">
        <f>IFERROR(__xludf.DUMMYFUNCTION("""COMPUTED_VALUE"""),"2.5 A empresa possui órgão colegiado para tratar de temas de ética e integridade, como comitês e conselhos de ética?")</f>
        <v>2.5 A empresa possui órgão colegiado para tratar de temas de ética e integridade, como comitês e conselhos de ética?</v>
      </c>
    </row>
    <row r="26" ht="12.75" customHeight="1">
      <c r="A26" s="60" t="str">
        <f>IFERROR(__xludf.DUMMYFUNCTION("""COMPUTED_VALUE"""),"2.6 A função de integridade tem estrutura (recursos materiais, humanos, financeiro) suficiente para uma atuação efetiva?")</f>
        <v>2.6 A função de integridade tem estrutura (recursos materiais, humanos, financeiro) suficiente para uma atuação efetiva?</v>
      </c>
      <c r="B26" s="14"/>
      <c r="C26" s="15">
        <f>IFERROR(__xludf.DUMMYFUNCTION("""COMPUTED_VALUE"""),1.3)</f>
        <v>1.3</v>
      </c>
      <c r="D26" s="15" t="str">
        <f t="shared" si="2"/>
        <v>-</v>
      </c>
      <c r="E26" s="15"/>
      <c r="F26" s="61" t="s">
        <v>86</v>
      </c>
      <c r="G26" s="4" t="str">
        <f>IFERROR(__xludf.DUMMYFUNCTION("""COMPUTED_VALUE"""),"2.6 A função de integridade tem estrutura (recursos materiais, humanos, financeiro) suficiente para uma atuação efetiva?")</f>
        <v>2.6 A função de integridade tem estrutura (recursos materiais, humanos, financeiro) suficiente para uma atuação efetiva?</v>
      </c>
    </row>
    <row r="27" ht="12.75" customHeight="1">
      <c r="A27" s="60" t="str">
        <f>IFERROR(__xludf.DUMMYFUNCTION("""COMPUTED_VALUE"""),"2.7 O setor de integridade é consultado a respeito de decisões estratégicas e operacionais que possam impactar nos riscos de integridade?")</f>
        <v>2.7 O setor de integridade é consultado a respeito de decisões estratégicas e operacionais que possam impactar nos riscos de integridade?</v>
      </c>
      <c r="B27" s="14"/>
      <c r="C27" s="15">
        <f>IFERROR(__xludf.DUMMYFUNCTION("""COMPUTED_VALUE"""),1.2)</f>
        <v>1.2</v>
      </c>
      <c r="D27" s="15" t="str">
        <f t="shared" si="2"/>
        <v>-</v>
      </c>
      <c r="E27" s="15"/>
      <c r="F27" s="62" t="s">
        <v>87</v>
      </c>
      <c r="G27" s="4" t="str">
        <f>IFERROR(__xludf.DUMMYFUNCTION("""COMPUTED_VALUE"""),"2.7 O setor de integridade é consultado a respeito de decisões estratégicas e operacionais que possam impactar nos riscos de integridade?")</f>
        <v>2.7 O setor de integridade é consultado a respeito de decisões estratégicas e operacionais que possam impactar nos riscos de integridade?</v>
      </c>
    </row>
    <row r="28" ht="12.75" customHeight="1">
      <c r="A28" s="60" t="str">
        <f>IFERROR(__xludf.DUMMYFUNCTION("""COMPUTED_VALUE"""),"2.8 Houve mais de uma reunião desse conselho nos últimos 24 meses, contados a partir da data de assinatura do contrato?")</f>
        <v>2.8 Houve mais de uma reunião desse conselho nos últimos 24 meses, contados a partir da data de assinatura do contrato?</v>
      </c>
      <c r="B28" s="14"/>
      <c r="C28" s="15">
        <f>IFERROR(__xludf.DUMMYFUNCTION("""COMPUTED_VALUE"""),1.2)</f>
        <v>1.2</v>
      </c>
      <c r="D28" s="15" t="str">
        <f t="shared" si="2"/>
        <v>-</v>
      </c>
      <c r="E28" s="15"/>
      <c r="F28" s="63" t="s">
        <v>88</v>
      </c>
      <c r="G28" s="4" t="str">
        <f>IFERROR(__xludf.DUMMYFUNCTION("""COMPUTED_VALUE"""),"2.8 Houve mais de uma reunião desse conselho nos últimos 24 meses, contados a partir da data de assinatura do contrato?")</f>
        <v>2.8 Houve mais de uma reunião desse conselho nos últimos 24 meses, contados a partir da data de assinatura do contrato?</v>
      </c>
    </row>
    <row r="29" ht="12.75" customHeight="1">
      <c r="A29" s="22"/>
      <c r="B29" s="23"/>
      <c r="C29" s="24">
        <f>IFERROR(__xludf.DUMMYFUNCTION("""COMPUTED_VALUE"""),10.0)</f>
        <v>10</v>
      </c>
      <c r="D29" s="24">
        <f>sum(D21:D28)</f>
        <v>0</v>
      </c>
      <c r="E29" s="24" t="s">
        <v>20</v>
      </c>
      <c r="F29" s="25"/>
      <c r="G29" s="4"/>
      <c r="H29" s="26"/>
      <c r="I29" s="26"/>
      <c r="J29" s="26"/>
      <c r="K29" s="26"/>
      <c r="L29" s="26"/>
      <c r="M29" s="26"/>
      <c r="N29" s="26"/>
      <c r="O29" s="26"/>
      <c r="P29" s="26"/>
      <c r="Q29" s="26"/>
      <c r="R29" s="26"/>
      <c r="S29" s="26"/>
      <c r="T29" s="26"/>
      <c r="U29" s="26"/>
      <c r="V29" s="26"/>
      <c r="W29" s="26"/>
      <c r="X29" s="26"/>
      <c r="Y29" s="26"/>
    </row>
    <row r="30" ht="19.5" customHeight="1">
      <c r="A30" s="8" t="str">
        <f>IFERROR(__xludf.DUMMYFUNCTION("""COMPUTED_VALUE"""),"3. ANÁLISE DE PERFIL E RISCOS")</f>
        <v>3. ANÁLISE DE PERFIL E RISCOS</v>
      </c>
      <c r="B30" s="27"/>
      <c r="C30" s="28"/>
      <c r="D30" s="28"/>
      <c r="E30" s="28"/>
      <c r="F30" s="25"/>
      <c r="G30" s="4" t="str">
        <f>IFERROR(__xludf.DUMMYFUNCTION("""COMPUTED_VALUE"""),"3. ANÁLISE DE PERFIL E RISCOS")</f>
        <v>3. ANÁLISE DE PERFIL E RISCOS</v>
      </c>
    </row>
    <row r="31" ht="12.75" customHeight="1">
      <c r="A31" s="13" t="str">
        <f>IFERROR(__xludf.DUMMYFUNCTION("""COMPUTED_VALUE"""),"3.1 A empresa realizou uma análise de riscos que contempla riscos relacionados a corrupção e fraude?")</f>
        <v>3.1 A empresa realizou uma análise de riscos que contempla riscos relacionados a corrupção e fraude?</v>
      </c>
      <c r="B31" s="14"/>
      <c r="C31" s="15">
        <f>IFERROR(__xludf.DUMMYFUNCTION("""COMPUTED_VALUE"""),4.0)</f>
        <v>4</v>
      </c>
      <c r="D31" s="15" t="str">
        <f t="shared" ref="D31:D34" si="3">IF($B$6="","-",IF(B31="","-",IF(B31="Sim",C31,IF(B31="Parcialmente",C31/2,IF(B31="Não",0,IF(B31="N/A",C31,"Erro"))))))</f>
        <v>-</v>
      </c>
      <c r="E31" s="15"/>
      <c r="F31" s="64" t="s">
        <v>89</v>
      </c>
      <c r="G31" s="4" t="str">
        <f>IFERROR(__xludf.DUMMYFUNCTION("""COMPUTED_VALUE"""),"3.1 A empresa realizou uma análise de riscos que contempla riscos relacionados a corrupção e fraude?")</f>
        <v>3.1 A empresa realizou uma análise de riscos que contempla riscos relacionados a corrupção e fraude?</v>
      </c>
    </row>
    <row r="32" ht="12.75" customHeight="1">
      <c r="A32" s="13" t="str">
        <f>IFERROR(__xludf.DUMMYFUNCTION("""COMPUTED_VALUE"""),"3.2 Após realização do processo de levantamento e mapeamento de riscos, foram feitas atualizações nas políticas e procedimentos de compliance com base na análise de riscos?")</f>
        <v>3.2 Após realização do processo de levantamento e mapeamento de riscos, foram feitas atualizações nas políticas e procedimentos de compliance com base na análise de riscos?</v>
      </c>
      <c r="B32" s="14"/>
      <c r="C32" s="15">
        <f>IFERROR(__xludf.DUMMYFUNCTION("""COMPUTED_VALUE"""),4.0)</f>
        <v>4</v>
      </c>
      <c r="D32" s="15" t="str">
        <f t="shared" si="3"/>
        <v>-</v>
      </c>
      <c r="E32" s="15"/>
      <c r="F32" s="65" t="s">
        <v>90</v>
      </c>
      <c r="G32" s="4" t="str">
        <f>IFERROR(__xludf.DUMMYFUNCTION("""COMPUTED_VALUE"""),"3.2 Após realização do processo de levantamento e mapeamento de riscos, foram feitas atualizações nas políticas e procedimentos de compliance com base na análise de riscos?")</f>
        <v>3.2 Após realização do processo de levantamento e mapeamento de riscos, foram feitas atualizações nas políticas e procedimentos de compliance com base na análise de riscos?</v>
      </c>
    </row>
    <row r="33" ht="12.75" customHeight="1">
      <c r="A33" s="13" t="str">
        <f>IFERROR(__xludf.DUMMYFUNCTION("""COMPUTED_VALUE"""),"3.3 Há planejamento para que a análise de riscos seja revisada periodicamente?")</f>
        <v>3.3 Há planejamento para que a análise de riscos seja revisada periodicamente?</v>
      </c>
      <c r="B33" s="14"/>
      <c r="C33" s="15">
        <f>IFERROR(__xludf.DUMMYFUNCTION("""COMPUTED_VALUE"""),3.0)</f>
        <v>3</v>
      </c>
      <c r="D33" s="15" t="str">
        <f t="shared" si="3"/>
        <v>-</v>
      </c>
      <c r="E33" s="15"/>
      <c r="F33" s="64" t="s">
        <v>91</v>
      </c>
      <c r="G33" s="4" t="str">
        <f>IFERROR(__xludf.DUMMYFUNCTION("""COMPUTED_VALUE"""),"3.3 Há planejamento para que a análise de riscos seja revisada periodicamente?")</f>
        <v>3.3 Há planejamento para que a análise de riscos seja revisada periodicamente?</v>
      </c>
    </row>
    <row r="34" ht="12.75" customHeight="1">
      <c r="A34" s="60" t="str">
        <f>IFERROR(__xludf.DUMMYFUNCTION("""COMPUTED_VALUE"""),"3.4 Foi realizada uma análise de riscos nos últimos 24 (vinte e quatro) meses, contados a partir da data de apresentação dos relatórios de perfil e conformidade?")</f>
        <v>3.4 Foi realizada uma análise de riscos nos últimos 24 (vinte e quatro) meses, contados a partir da data de apresentação dos relatórios de perfil e conformidade?</v>
      </c>
      <c r="B34" s="14"/>
      <c r="C34" s="15">
        <f>IFERROR(__xludf.DUMMYFUNCTION("""COMPUTED_VALUE"""),4.0)</f>
        <v>4</v>
      </c>
      <c r="D34" s="15" t="str">
        <f t="shared" si="3"/>
        <v>-</v>
      </c>
      <c r="E34" s="15"/>
      <c r="F34" s="64" t="s">
        <v>92</v>
      </c>
      <c r="G34" s="4" t="str">
        <f>IFERROR(__xludf.DUMMYFUNCTION("""COMPUTED_VALUE"""),"3.4 Foi realizada uma análise de riscos nos últimos 24 (vinte e quatro) meses, contados a partir da data de apresentação dos relatórios de perfil e conformidade?")</f>
        <v>3.4 Foi realizada uma análise de riscos nos últimos 24 (vinte e quatro) meses, contados a partir da data de apresentação dos relatórios de perfil e conformidade?</v>
      </c>
    </row>
    <row r="35" ht="12.75" customHeight="1">
      <c r="A35" s="22"/>
      <c r="B35" s="23"/>
      <c r="C35" s="24">
        <f>IFERROR(__xludf.DUMMYFUNCTION("""COMPUTED_VALUE"""),15.0)</f>
        <v>15</v>
      </c>
      <c r="D35" s="24">
        <f>sum(D31:D34)</f>
        <v>0</v>
      </c>
      <c r="E35" s="24" t="s">
        <v>20</v>
      </c>
      <c r="F35" s="25"/>
      <c r="G35" s="4"/>
      <c r="H35" s="26"/>
      <c r="I35" s="26"/>
      <c r="J35" s="26"/>
      <c r="K35" s="26"/>
      <c r="L35" s="26"/>
      <c r="M35" s="26"/>
      <c r="N35" s="26"/>
      <c r="O35" s="26"/>
      <c r="P35" s="26"/>
      <c r="Q35" s="26"/>
      <c r="R35" s="26"/>
      <c r="S35" s="26"/>
      <c r="T35" s="26"/>
      <c r="U35" s="26"/>
      <c r="V35" s="26"/>
      <c r="W35" s="26"/>
      <c r="X35" s="26"/>
      <c r="Y35" s="26"/>
    </row>
    <row r="36" ht="18.0" customHeight="1">
      <c r="A36" s="8" t="str">
        <f>IFERROR(__xludf.DUMMYFUNCTION("""COMPUTED_VALUE"""),"4. ESTRUTURA DAS REGRAS E INSTRUMENTOS DE INTEGRIDADE")</f>
        <v>4. ESTRUTURA DAS REGRAS E INSTRUMENTOS DE INTEGRIDADE</v>
      </c>
      <c r="B36" s="27"/>
      <c r="C36" s="28"/>
      <c r="D36" s="28"/>
      <c r="E36" s="28"/>
      <c r="F36" s="25"/>
      <c r="G36" s="4" t="str">
        <f>IFERROR(__xludf.DUMMYFUNCTION("""COMPUTED_VALUE"""),"4. ESTRUTURA DAS REGRAS E INSTRUMENTOS DE INTEGRIDADE")</f>
        <v>4. ESTRUTURA DAS REGRAS E INSTRUMENTOS DE INTEGRIDADE</v>
      </c>
    </row>
    <row r="37" ht="12.75" customHeight="1">
      <c r="A37" s="8" t="str">
        <f>IFERROR(__xludf.DUMMYFUNCTION("""COMPUTED_VALUE"""),"4.1 POLÍTICAS DE INTEGRIDADE")</f>
        <v>4.1 POLÍTICAS DE INTEGRIDADE</v>
      </c>
      <c r="B37" s="31"/>
      <c r="C37" s="31">
        <f>IFERROR(__xludf.DUMMYFUNCTION("""COMPUTED_VALUE"""),10.0)</f>
        <v>10</v>
      </c>
      <c r="D37" s="31">
        <f>SUM(D38:D49)</f>
        <v>0</v>
      </c>
      <c r="E37" s="28"/>
      <c r="F37" s="25"/>
      <c r="G37" s="4" t="str">
        <f>IFERROR(__xludf.DUMMYFUNCTION("""COMPUTED_VALUE"""),"4.1 POLÍTICAS DE INTEGRIDADE")</f>
        <v>4.1 POLÍTICAS DE INTEGRIDADE</v>
      </c>
    </row>
    <row r="38" ht="12.75" customHeight="1">
      <c r="A38" s="13" t="str">
        <f>IFERROR(__xludf.DUMMYFUNCTION("""COMPUTED_VALUE"""),"4.1.1 A empresa possui políticas e recomendações, escritas em português, contendo vedações expressas à prática de corrupção e outros atos lesivos à administração pública?")</f>
        <v>4.1.1 A empresa possui políticas e recomendações, escritas em português, contendo vedações expressas à prática de corrupção e outros atos lesivos à administração pública?</v>
      </c>
      <c r="B38" s="14"/>
      <c r="C38" s="15">
        <f>IFERROR(__xludf.DUMMYFUNCTION("""COMPUTED_VALUE"""),1.0)</f>
        <v>1</v>
      </c>
      <c r="D38" s="15" t="str">
        <f t="shared" ref="D38:D49" si="4">IF($B$6="","-",IF(B38="","-",IF(B38="Sim",C38,IF(B38="Parcialmente",C38/2,IF(B38="Não",0,IF(B38="N/A",C38,"Erro"))))))</f>
        <v>-</v>
      </c>
      <c r="E38" s="15"/>
      <c r="F38" s="57" t="s">
        <v>93</v>
      </c>
      <c r="G38" s="4" t="str">
        <f>IFERROR(__xludf.DUMMYFUNCTION("""COMPUTED_VALUE"""),"4.1.1 A empresa possui políticas e recomendações, escritas em português, contendo vedações expressas à prática de corrupção e outros atos lesivos à administração pública?")</f>
        <v>4.1.1 A empresa possui políticas e recomendações, escritas em português, contendo vedações expressas à prática de corrupção e outros atos lesivos à administração pública?</v>
      </c>
    </row>
    <row r="39" ht="12.75" customHeight="1">
      <c r="A39" s="13" t="str">
        <f>IFERROR(__xludf.DUMMYFUNCTION("""COMPUTED_VALUE"""),"4.1.2 O(s) documentos(s) estão disponíveis na internet e a todos os empregados da empresa, mesmo aqueles que não tem acesso a computador?")</f>
        <v>4.1.2 O(s) documentos(s) estão disponíveis na internet e a todos os empregados da empresa, mesmo aqueles que não tem acesso a computador?</v>
      </c>
      <c r="B39" s="14"/>
      <c r="C39" s="15">
        <f>IFERROR(__xludf.DUMMYFUNCTION("""COMPUTED_VALUE"""),1.0)</f>
        <v>1</v>
      </c>
      <c r="D39" s="15" t="str">
        <f t="shared" si="4"/>
        <v>-</v>
      </c>
      <c r="E39" s="15"/>
      <c r="F39" s="57" t="s">
        <v>94</v>
      </c>
      <c r="G39" s="4" t="str">
        <f>IFERROR(__xludf.DUMMYFUNCTION("""COMPUTED_VALUE"""),"4.1.2 O(s) documentos(s) estão disponíveis na internet e a todos os empregados da empresa, mesmo aqueles que não tem acesso a computador?")</f>
        <v>4.1.2 O(s) documentos(s) estão disponíveis na internet e a todos os empregados da empresa, mesmo aqueles que não tem acesso a computador?</v>
      </c>
    </row>
    <row r="40" ht="12.75" customHeight="1">
      <c r="A40" s="13" t="str">
        <f>IFERROR(__xludf.DUMMYFUNCTION("""COMPUTED_VALUE"""),"4.1.3 Quanto ao conteúdo desse(s) documento(s):")</f>
        <v>4.1.3 Quanto ao conteúdo desse(s) documento(s):</v>
      </c>
      <c r="B40" s="14"/>
      <c r="C40" s="15"/>
      <c r="D40" s="15" t="str">
        <f t="shared" si="4"/>
        <v>-</v>
      </c>
      <c r="E40" s="15"/>
      <c r="F40" s="66" t="s">
        <v>95</v>
      </c>
      <c r="G40" s="4" t="str">
        <f>IFERROR(__xludf.DUMMYFUNCTION("""COMPUTED_VALUE"""),"4.1.3 Quanto ao conteúdo desse(s) documento(s):")</f>
        <v>4.1.3 Quanto ao conteúdo desse(s) documento(s):</v>
      </c>
    </row>
    <row r="41" ht="12.75" customHeight="1">
      <c r="A41" s="13" t="str">
        <f>IFERROR(__xludf.DUMMYFUNCTION("""COMPUTED_VALUE"""),"a) A linguagem utilizada é de fácil compreensão?")</f>
        <v>a) A linguagem utilizada é de fácil compreensão?</v>
      </c>
      <c r="B41" s="14"/>
      <c r="C41" s="15">
        <f>IFERROR(__xludf.DUMMYFUNCTION("""COMPUTED_VALUE"""),0.5)</f>
        <v>0.5</v>
      </c>
      <c r="D41" s="15" t="str">
        <f t="shared" si="4"/>
        <v>-</v>
      </c>
      <c r="E41" s="15"/>
      <c r="G41" s="4" t="str">
        <f>IFERROR(__xludf.DUMMYFUNCTION("""COMPUTED_VALUE"""),"a) A linguagem utilizada é de fácil compreensão?")</f>
        <v>a) A linguagem utilizada é de fácil compreensão?</v>
      </c>
    </row>
    <row r="42" ht="12.75" customHeight="1">
      <c r="A42" s="13" t="str">
        <f>IFERROR(__xludf.DUMMYFUNCTION("""COMPUTED_VALUE"""),"b) Há indicação dos responsáveis para dirimir dúvidas sobre sua aplicação?")</f>
        <v>b) Há indicação dos responsáveis para dirimir dúvidas sobre sua aplicação?</v>
      </c>
      <c r="B42" s="14"/>
      <c r="C42" s="15">
        <f>IFERROR(__xludf.DUMMYFUNCTION("""COMPUTED_VALUE"""),1.0)</f>
        <v>1</v>
      </c>
      <c r="D42" s="15" t="str">
        <f t="shared" si="4"/>
        <v>-</v>
      </c>
      <c r="E42" s="15"/>
      <c r="G42" s="4" t="str">
        <f>IFERROR(__xludf.DUMMYFUNCTION("""COMPUTED_VALUE"""),"b) Há indicação dos responsáveis para dirimir dúvidas sobre sua aplicação?")</f>
        <v>b) Há indicação dos responsáveis para dirimir dúvidas sobre sua aplicação?</v>
      </c>
    </row>
    <row r="43" ht="12.75" customHeight="1">
      <c r="A43" s="13" t="str">
        <f>IFERROR(__xludf.DUMMYFUNCTION("""COMPUTED_VALUE"""),"c) Menciona a possibilidade de aplicação de sanções para aqueles que cometerem violações independentemente do cargo ou função ocupada pelo infrator?")</f>
        <v>c) Menciona a possibilidade de aplicação de sanções para aqueles que cometerem violações independentemente do cargo ou função ocupada pelo infrator?</v>
      </c>
      <c r="B43" s="14"/>
      <c r="C43" s="15">
        <f>IFERROR(__xludf.DUMMYFUNCTION("""COMPUTED_VALUE"""),1.0)</f>
        <v>1</v>
      </c>
      <c r="D43" s="15" t="str">
        <f t="shared" si="4"/>
        <v>-</v>
      </c>
      <c r="E43" s="15"/>
      <c r="G43" s="4" t="str">
        <f>IFERROR(__xludf.DUMMYFUNCTION("""COMPUTED_VALUE"""),"c) Menciona a possibilidade de aplicação de sanções para aqueles que cometerem violações independentemente do cargo ou função ocupada pelo infrator?")</f>
        <v>c) Menciona a possibilidade de aplicação de sanções para aqueles que cometerem violações independentemente do cargo ou função ocupada pelo infrator?</v>
      </c>
    </row>
    <row r="44" ht="12.75" customHeight="1">
      <c r="A44" s="13" t="str">
        <f>IFERROR(__xludf.DUMMYFUNCTION("""COMPUTED_VALUE"""),"d) Tratam do oferecimento de presentes, brindes e hospitalidades (refeições, entretenimento, viagem e hospedagem) a agentes públicos?")</f>
        <v>d) Tratam do oferecimento de presentes, brindes e hospitalidades (refeições, entretenimento, viagem e hospedagem) a agentes públicos?</v>
      </c>
      <c r="B44" s="14"/>
      <c r="C44" s="15">
        <f>IFERROR(__xludf.DUMMYFUNCTION("""COMPUTED_VALUE"""),1.0)</f>
        <v>1</v>
      </c>
      <c r="D44" s="15" t="str">
        <f t="shared" si="4"/>
        <v>-</v>
      </c>
      <c r="E44" s="15"/>
      <c r="G44" s="4" t="str">
        <f>IFERROR(__xludf.DUMMYFUNCTION("""COMPUTED_VALUE"""),"d) Tratam do oferecimento de presentes, brindes e hospitalidades (refeições, entretenimento, viagem e hospedagem) a agentes públicos?")</f>
        <v>d) Tratam do oferecimento de presentes, brindes e hospitalidades (refeições, entretenimento, viagem e hospedagem) a agentes públicos?</v>
      </c>
    </row>
    <row r="45" ht="12.75" customHeight="1">
      <c r="A45" s="13" t="str">
        <f>IFERROR(__xludf.DUMMYFUNCTION("""COMPUTED_VALUE"""),"e) Tratam da prevenção de conflito de interesses, inclusive nas relações com a Administração Pública e seus agentes?")</f>
        <v>e) Tratam da prevenção de conflito de interesses, inclusive nas relações com a Administração Pública e seus agentes?</v>
      </c>
      <c r="B45" s="14"/>
      <c r="C45" s="15">
        <f>IFERROR(__xludf.DUMMYFUNCTION("""COMPUTED_VALUE"""),1.0)</f>
        <v>1</v>
      </c>
      <c r="D45" s="15" t="str">
        <f t="shared" si="4"/>
        <v>-</v>
      </c>
      <c r="E45" s="15"/>
      <c r="G45" s="4" t="str">
        <f>IFERROR(__xludf.DUMMYFUNCTION("""COMPUTED_VALUE"""),"e) Tratam da prevenção de conflito de interesses, inclusive nas relações com a Administração Pública e seus agentes?")</f>
        <v>e) Tratam da prevenção de conflito de interesses, inclusive nas relações com a Administração Pública e seus agentes?</v>
      </c>
    </row>
    <row r="46" ht="12.75" customHeight="1">
      <c r="A46" s="13" t="str">
        <f>IFERROR(__xludf.DUMMYFUNCTION("""COMPUTED_VALUE"""),"f) Estabelecem orientações e controles sobre temas como realização de reuniões, encontros e outros tipos de interações com agentes públicos?")</f>
        <v>f) Estabelecem orientações e controles sobre temas como realização de reuniões, encontros e outros tipos de interações com agentes públicos?</v>
      </c>
      <c r="B46" s="14"/>
      <c r="C46" s="15">
        <f>IFERROR(__xludf.DUMMYFUNCTION("""COMPUTED_VALUE"""),1.0)</f>
        <v>1</v>
      </c>
      <c r="D46" s="15" t="str">
        <f t="shared" si="4"/>
        <v>-</v>
      </c>
      <c r="E46" s="15"/>
      <c r="G46" s="4" t="str">
        <f>IFERROR(__xludf.DUMMYFUNCTION("""COMPUTED_VALUE"""),"f) Estabelecem orientações e controles sobre temas como realização de reuniões, encontros e outros tipos de interações com agentes públicos?")</f>
        <v>f) Estabelecem orientações e controles sobre temas como realização de reuniões, encontros e outros tipos de interações com agentes públicos?</v>
      </c>
    </row>
    <row r="47" ht="12.75" customHeight="1">
      <c r="A47" s="13" t="str">
        <f>IFERROR(__xludf.DUMMYFUNCTION("""COMPUTED_VALUE"""),"g) Estabelecem orientações para que seus administradores e empregados cooperem com eventuais investigações e fiscalizações realizadas por órgãos públicos ou auditores externos independentes?")</f>
        <v>g) Estabelecem orientações para que seus administradores e empregados cooperem com eventuais investigações e fiscalizações realizadas por órgãos públicos ou auditores externos independentes?</v>
      </c>
      <c r="B47" s="14"/>
      <c r="C47" s="15">
        <f>IFERROR(__xludf.DUMMYFUNCTION("""COMPUTED_VALUE"""),0.5)</f>
        <v>0.5</v>
      </c>
      <c r="D47" s="15" t="str">
        <f t="shared" si="4"/>
        <v>-</v>
      </c>
      <c r="E47" s="15"/>
      <c r="G47" s="4" t="str">
        <f>IFERROR(__xludf.DUMMYFUNCTION("""COMPUTED_VALUE"""),"g) Estabelecem orientações para que seus administradores e empregados cooperem com eventuais investigações e fiscalizações realizadas por órgãos públicos ou auditores externos independentes?")</f>
        <v>g) Estabelecem orientações para que seus administradores e empregados cooperem com eventuais investigações e fiscalizações realizadas por órgãos públicos ou auditores externos independentes?</v>
      </c>
    </row>
    <row r="48" ht="12.75" customHeight="1">
      <c r="A48" s="13" t="str">
        <f>IFERROR(__xludf.DUMMYFUNCTION("""COMPUTED_VALUE"""),"h) existem orientações sobre a conduta esperada nos processos licitatórios, inclusive quanto à relação da empresa com seus concorrentes, a fim de evitar práticas anticoncorrenciais que possibilitem fraudar o processo?")</f>
        <v>h) existem orientações sobre a conduta esperada nos processos licitatórios, inclusive quanto à relação da empresa com seus concorrentes, a fim de evitar práticas anticoncorrenciais que possibilitem fraudar o processo?</v>
      </c>
      <c r="B48" s="14"/>
      <c r="C48" s="15">
        <f>IFERROR(__xludf.DUMMYFUNCTION("""COMPUTED_VALUE"""),1.0)</f>
        <v>1</v>
      </c>
      <c r="D48" s="15" t="str">
        <f t="shared" si="4"/>
        <v>-</v>
      </c>
      <c r="E48" s="15"/>
      <c r="G48" s="4" t="str">
        <f>IFERROR(__xludf.DUMMYFUNCTION("""COMPUTED_VALUE"""),"h) existem orientações sobre a conduta esperada nos processos licitatórios, inclusive quanto à relação da empresa com seus concorrentes, a fim de evitar práticas anticoncorrenciais que possibilitem fraudar o processo?")</f>
        <v>h) existem orientações sobre a conduta esperada nos processos licitatórios, inclusive quanto à relação da empresa com seus concorrentes, a fim de evitar práticas anticoncorrenciais que possibilitem fraudar o processo?</v>
      </c>
    </row>
    <row r="49" ht="20.25" customHeight="1">
      <c r="A49" s="13" t="str">
        <f>IFERROR(__xludf.DUMMYFUNCTION("""COMPUTED_VALUE"""),"i) Há orientações quanto ao acompanhamento da execução dos contratos celebrados com a Administração Pública?")</f>
        <v>i) Há orientações quanto ao acompanhamento da execução dos contratos celebrados com a Administração Pública?</v>
      </c>
      <c r="B49" s="14"/>
      <c r="C49" s="15">
        <f>IFERROR(__xludf.DUMMYFUNCTION("""COMPUTED_VALUE"""),1.0)</f>
        <v>1</v>
      </c>
      <c r="D49" s="15" t="str">
        <f t="shared" si="4"/>
        <v>-</v>
      </c>
      <c r="E49" s="15"/>
      <c r="G49" s="4" t="str">
        <f>IFERROR(__xludf.DUMMYFUNCTION("""COMPUTED_VALUE"""),"i) Há orientações quanto ao acompanhamento da execução dos contratos celebrados com a Administração Pública?")</f>
        <v>i) Há orientações quanto ao acompanhamento da execução dos contratos celebrados com a Administração Pública?</v>
      </c>
    </row>
    <row r="50" ht="12.75" customHeight="1">
      <c r="A50" s="8" t="str">
        <f>IFERROR(__xludf.DUMMYFUNCTION("""COMPUTED_VALUE"""),"4.2 TREINAMENTO E COMUNICAÇÃO")</f>
        <v>4.2 TREINAMENTO E COMUNICAÇÃO</v>
      </c>
      <c r="B50" s="31"/>
      <c r="C50" s="31">
        <f>IFERROR(__xludf.DUMMYFUNCTION("""COMPUTED_VALUE"""),10.0)</f>
        <v>10</v>
      </c>
      <c r="D50" s="31">
        <f>SUM(D51:D55)</f>
        <v>0</v>
      </c>
      <c r="E50" s="28"/>
      <c r="F50" s="25"/>
      <c r="G50" s="4" t="str">
        <f>IFERROR(__xludf.DUMMYFUNCTION("""COMPUTED_VALUE"""),"4.2 TREINAMENTO E COMUNICAÇÃO")</f>
        <v>4.2 TREINAMENTO E COMUNICAÇÃO</v>
      </c>
    </row>
    <row r="51" ht="12.75" customHeight="1">
      <c r="A51" s="13" t="str">
        <f>IFERROR(__xludf.DUMMYFUNCTION("""COMPUTED_VALUE"""),"4.2.1 Existe plano de comunicação e plano de treinamento relacionados ao programa de integridade?")</f>
        <v>4.2.1 Existe plano de comunicação e plano de treinamento relacionados ao programa de integridade?</v>
      </c>
      <c r="B51" s="14"/>
      <c r="C51" s="15">
        <f>IFERROR(__xludf.DUMMYFUNCTION("""COMPUTED_VALUE"""),1.0)</f>
        <v>1</v>
      </c>
      <c r="D51" s="15" t="str">
        <f t="shared" ref="D51:D55" si="5">IF($B$6="","-",IF(B51="","-",IF(B51="Sim",C51,IF(B51="Parcialmente",C51/2,IF(B51="Não",0,IF(B51="N/A",C51,"Erro"))))))</f>
        <v>-</v>
      </c>
      <c r="E51" s="15"/>
      <c r="F51" s="61" t="s">
        <v>96</v>
      </c>
      <c r="G51" s="4" t="str">
        <f>IFERROR(__xludf.DUMMYFUNCTION("""COMPUTED_VALUE"""),"4.2.1 Existe plano de comunicação e plano de treinamento relacionados ao programa de integridade?")</f>
        <v>4.2.1 Existe plano de comunicação e plano de treinamento relacionados ao programa de integridade?</v>
      </c>
    </row>
    <row r="52" ht="12.75" customHeight="1">
      <c r="A52" s="13" t="str">
        <f>IFERROR(__xludf.DUMMYFUNCTION("""COMPUTED_VALUE"""),"4.2.2 Foram realizadas ações de divulgação das políticas e procedimentos relativas à integridade nos últimos 24 (vinte e quatro) meses, contados a partir da data de assinatura do contrato?")</f>
        <v>4.2.2 Foram realizadas ações de divulgação das políticas e procedimentos relativas à integridade nos últimos 24 (vinte e quatro) meses, contados a partir da data de assinatura do contrato?</v>
      </c>
      <c r="B52" s="14"/>
      <c r="C52" s="15">
        <f>IFERROR(__xludf.DUMMYFUNCTION("""COMPUTED_VALUE"""),3.0)</f>
        <v>3</v>
      </c>
      <c r="D52" s="15" t="str">
        <f t="shared" si="5"/>
        <v>-</v>
      </c>
      <c r="E52" s="15"/>
      <c r="F52" s="59" t="s">
        <v>97</v>
      </c>
      <c r="G52" s="4" t="str">
        <f>IFERROR(__xludf.DUMMYFUNCTION("""COMPUTED_VALUE"""),"4.2.2 Foram realizadas ações de divulgação das políticas e procedimentos relativas à integridade nos últimos 24 (vinte e quatro) meses, contados a partir da data de assinatura do contrato?")</f>
        <v>4.2.2 Foram realizadas ações de divulgação das políticas e procedimentos relativas à integridade nos últimos 24 (vinte e quatro) meses, contados a partir da data de assinatura do contrato?</v>
      </c>
    </row>
    <row r="53" ht="12.75" customHeight="1">
      <c r="A53" s="60" t="str">
        <f>IFERROR(__xludf.DUMMYFUNCTION("""COMPUTED_VALUE"""),"4.2.3 Foram realizados treinamentos específicos sobre as políticas e procedimentos existentes para o público responsável por sua aplicação, nos últimos 24 (vinte e quatro) meses, contados a partir da data de assinatura do contrato?")</f>
        <v>4.2.3 Foram realizados treinamentos específicos sobre as políticas e procedimentos existentes para o público responsável por sua aplicação, nos últimos 24 (vinte e quatro) meses, contados a partir da data de assinatura do contrato?</v>
      </c>
      <c r="B53" s="14"/>
      <c r="C53" s="15">
        <f>IFERROR(__xludf.DUMMYFUNCTION("""COMPUTED_VALUE"""),2.0)</f>
        <v>2</v>
      </c>
      <c r="D53" s="15" t="str">
        <f t="shared" si="5"/>
        <v>-</v>
      </c>
      <c r="E53" s="15"/>
      <c r="F53" s="57" t="s">
        <v>98</v>
      </c>
      <c r="G53" s="4" t="str">
        <f>IFERROR(__xludf.DUMMYFUNCTION("""COMPUTED_VALUE"""),"4.2.3 Foram realizados treinamentos específicos sobre as políticas e procedimentos existentes para o público responsável por sua aplicação, nos últimos 24 (vinte e quatro) meses, contados a partir da data de assinatura do contrato?")</f>
        <v>4.2.3 Foram realizados treinamentos específicos sobre as políticas e procedimentos existentes para o público responsável por sua aplicação, nos últimos 24 (vinte e quatro) meses, contados a partir da data de assinatura do contrato?</v>
      </c>
    </row>
    <row r="54" ht="12.75" customHeight="1">
      <c r="A54" s="60" t="str">
        <f>IFERROR(__xludf.DUMMYFUNCTION("""COMPUTED_VALUE"""),"4.2.4 Existem controles para verificar a participação dos empregados nos treinamentos?")</f>
        <v>4.2.4 Existem controles para verificar a participação dos empregados nos treinamentos?</v>
      </c>
      <c r="B54" s="14"/>
      <c r="C54" s="15">
        <f>IFERROR(__xludf.DUMMYFUNCTION("""COMPUTED_VALUE"""),2.0)</f>
        <v>2</v>
      </c>
      <c r="D54" s="15" t="str">
        <f t="shared" si="5"/>
        <v>-</v>
      </c>
      <c r="E54" s="15"/>
      <c r="F54" s="67" t="s">
        <v>99</v>
      </c>
      <c r="G54" s="4" t="str">
        <f>IFERROR(__xludf.DUMMYFUNCTION("""COMPUTED_VALUE"""),"4.2.4 Existem controles para verificar a participação dos empregados nos treinamentos?")</f>
        <v>4.2.4 Existem controles para verificar a participação dos empregados nos treinamentos?</v>
      </c>
    </row>
    <row r="55" ht="19.5" customHeight="1">
      <c r="A55" s="60" t="str">
        <f>IFERROR(__xludf.DUMMYFUNCTION("""COMPUTED_VALUE"""),"4.2.5 Existem mecanismos para verificar a retenção dos conteúdos abordados nos treinamentos?")</f>
        <v>4.2.5 Existem mecanismos para verificar a retenção dos conteúdos abordados nos treinamentos?</v>
      </c>
      <c r="B55" s="14"/>
      <c r="C55" s="15">
        <f>IFERROR(__xludf.DUMMYFUNCTION("""COMPUTED_VALUE"""),2.0)</f>
        <v>2</v>
      </c>
      <c r="D55" s="15" t="str">
        <f t="shared" si="5"/>
        <v>-</v>
      </c>
      <c r="E55" s="15"/>
      <c r="F55" s="67" t="s">
        <v>100</v>
      </c>
      <c r="G55" s="4" t="str">
        <f>IFERROR(__xludf.DUMMYFUNCTION("""COMPUTED_VALUE"""),"4.2.5 Existem mecanismos para verificar a retenção dos conteúdos abordados nos treinamentos?")</f>
        <v>4.2.5 Existem mecanismos para verificar a retenção dos conteúdos abordados nos treinamentos?</v>
      </c>
    </row>
    <row r="56" ht="12.75" customHeight="1">
      <c r="A56" s="8" t="str">
        <f>IFERROR(__xludf.DUMMYFUNCTION("""COMPUTED_VALUE"""),"4.3 GESTÃO DE TERCEIROS")</f>
        <v>4.3 GESTÃO DE TERCEIROS</v>
      </c>
      <c r="B56" s="31"/>
      <c r="C56" s="31">
        <f>IFERROR(__xludf.DUMMYFUNCTION("""COMPUTED_VALUE"""),5.0)</f>
        <v>5</v>
      </c>
      <c r="D56" s="31">
        <f>SUM(D57:D63)</f>
        <v>0</v>
      </c>
      <c r="E56" s="28"/>
      <c r="F56" s="25"/>
      <c r="G56" s="4" t="str">
        <f>IFERROR(__xludf.DUMMYFUNCTION("""COMPUTED_VALUE"""),"4.3 GESTÃO DE TERCEIROS")</f>
        <v>4.3 GESTÃO DE TERCEIROS</v>
      </c>
    </row>
    <row r="57" ht="12.75" customHeight="1">
      <c r="A57" s="13" t="str">
        <f>IFERROR(__xludf.DUMMYFUNCTION("""COMPUTED_VALUE"""),"4.3.1 A empresa possui código de conduta para fornecedores e representantes?")</f>
        <v>4.3.1 A empresa possui código de conduta para fornecedores e representantes?</v>
      </c>
      <c r="B57" s="14"/>
      <c r="C57" s="15">
        <f>IFERROR(__xludf.DUMMYFUNCTION("""COMPUTED_VALUE"""),1.0)</f>
        <v>1</v>
      </c>
      <c r="D57" s="15" t="str">
        <f t="shared" ref="D57:D63" si="6">IF($B$6="","-",IF(B57="","-",IF(B57="Sim",C57,IF(B57="Parcialmente",C57/2,IF(B57="Não",0,IF(B57="N/A",C57,"Erro"))))))</f>
        <v>-</v>
      </c>
      <c r="E57" s="15"/>
      <c r="F57" s="57" t="s">
        <v>101</v>
      </c>
      <c r="G57" s="4" t="str">
        <f>IFERROR(__xludf.DUMMYFUNCTION("""COMPUTED_VALUE"""),"4.3.1 A empresa possui código de conduta para fornecedores e representantes?")</f>
        <v>4.3.1 A empresa possui código de conduta para fornecedores e representantes?</v>
      </c>
    </row>
    <row r="58" ht="12.75" customHeight="1">
      <c r="A58" s="13" t="str">
        <f>IFERROR(__xludf.DUMMYFUNCTION("""COMPUTED_VALUE"""),"4.3.2 Há previsão de aplicação de penalidades e/ou de rescisão contratual em caso de descumprimento das cláusulas de integridade e anticorrupção, bem como de normas éticas aplicáveis a terceiros?")</f>
        <v>4.3.2 Há previsão de aplicação de penalidades e/ou de rescisão contratual em caso de descumprimento das cláusulas de integridade e anticorrupção, bem como de normas éticas aplicáveis a terceiros?</v>
      </c>
      <c r="B58" s="14"/>
      <c r="C58" s="15">
        <f>IFERROR(__xludf.DUMMYFUNCTION("""COMPUTED_VALUE"""),0.5)</f>
        <v>0.5</v>
      </c>
      <c r="D58" s="15" t="str">
        <f t="shared" si="6"/>
        <v>-</v>
      </c>
      <c r="E58" s="15"/>
      <c r="G58" s="4" t="str">
        <f>IFERROR(__xludf.DUMMYFUNCTION("""COMPUTED_VALUE"""),"4.3.2 Há previsão de aplicação de penalidades e/ou de rescisão contratual em caso de descumprimento das cláusulas de integridade e anticorrupção, bem como de normas éticas aplicáveis a terceiros?")</f>
        <v>4.3.2 Há previsão de aplicação de penalidades e/ou de rescisão contratual em caso de descumprimento das cláusulas de integridade e anticorrupção, bem como de normas éticas aplicáveis a terceiros?</v>
      </c>
    </row>
    <row r="59" ht="12.75" customHeight="1">
      <c r="A59" s="60" t="str">
        <f>IFERROR(__xludf.DUMMYFUNCTION("""COMPUTED_VALUE"""),"4.3.3 A empresa realiza diligências prévias à contratação de terceiros (intermediários, fornecedores, prestadores de serviço, entre outros)?")</f>
        <v>4.3.3 A empresa realiza diligências prévias à contratação de terceiros (intermediários, fornecedores, prestadores de serviço, entre outros)?</v>
      </c>
      <c r="B59" s="14"/>
      <c r="C59" s="15">
        <f>IFERROR(__xludf.DUMMYFUNCTION("""COMPUTED_VALUE"""),1.0)</f>
        <v>1</v>
      </c>
      <c r="D59" s="15" t="str">
        <f t="shared" si="6"/>
        <v>-</v>
      </c>
      <c r="E59" s="15"/>
      <c r="F59" s="57" t="s">
        <v>102</v>
      </c>
      <c r="G59" s="4" t="str">
        <f>IFERROR(__xludf.DUMMYFUNCTION("""COMPUTED_VALUE"""),"4.3.3 A empresa realiza diligências prévias à contratação de terceiros (intermediários, fornecedores, prestadores de serviço, entre outros)?")</f>
        <v>4.3.3 A empresa realiza diligências prévias à contratação de terceiros (intermediários, fornecedores, prestadores de serviço, entre outros)?</v>
      </c>
    </row>
    <row r="60" ht="12.75" customHeight="1">
      <c r="A60" s="60" t="str">
        <f>IFERROR(__xludf.DUMMYFUNCTION("""COMPUTED_VALUE"""),"4.3.4 No caso de a diligência constatar alto risco de integridade, existem medidas formalizadas para minimizar o risco ou até mesmo impossibilitar a contratação?")</f>
        <v>4.3.4 No caso de a diligência constatar alto risco de integridade, existem medidas formalizadas para minimizar o risco ou até mesmo impossibilitar a contratação?</v>
      </c>
      <c r="B60" s="14"/>
      <c r="C60" s="15">
        <f>IFERROR(__xludf.DUMMYFUNCTION("""COMPUTED_VALUE"""),0.5)</f>
        <v>0.5</v>
      </c>
      <c r="D60" s="15" t="str">
        <f t="shared" si="6"/>
        <v>-</v>
      </c>
      <c r="E60" s="15"/>
      <c r="F60" s="59" t="s">
        <v>103</v>
      </c>
      <c r="G60" s="4" t="str">
        <f>IFERROR(__xludf.DUMMYFUNCTION("""COMPUTED_VALUE"""),"4.3.4 No caso de a diligência constatar alto risco de integridade, existem medidas formalizadas para minimizar o risco ou até mesmo impossibilitar a contratação?")</f>
        <v>4.3.4 No caso de a diligência constatar alto risco de integridade, existem medidas formalizadas para minimizar o risco ou até mesmo impossibilitar a contratação?</v>
      </c>
    </row>
    <row r="61" ht="12.75" customHeight="1">
      <c r="A61" s="60" t="str">
        <f>IFERROR(__xludf.DUMMYFUNCTION("""COMPUTED_VALUE"""),"4.3.5 A empresa estabelece cláusulas anticorrupção em contrato com terceiros?")</f>
        <v>4.3.5 A empresa estabelece cláusulas anticorrupção em contrato com terceiros?</v>
      </c>
      <c r="B61" s="14"/>
      <c r="C61" s="15">
        <f>IFERROR(__xludf.DUMMYFUNCTION("""COMPUTED_VALUE"""),1.0)</f>
        <v>1</v>
      </c>
      <c r="D61" s="15" t="str">
        <f t="shared" si="6"/>
        <v>-</v>
      </c>
      <c r="E61" s="15"/>
      <c r="F61" s="57" t="s">
        <v>104</v>
      </c>
      <c r="G61" s="4" t="str">
        <f>IFERROR(__xludf.DUMMYFUNCTION("""COMPUTED_VALUE"""),"4.3.5 A empresa estabelece cláusulas anticorrupção em contrato com terceiros?")</f>
        <v>4.3.5 A empresa estabelece cláusulas anticorrupção em contrato com terceiros?</v>
      </c>
    </row>
    <row r="62" ht="12.75" customHeight="1">
      <c r="A62" s="60" t="str">
        <f>IFERROR(__xludf.DUMMYFUNCTION("""COMPUTED_VALUE"""),"4.3.6 A empresa treina seus colaboradores (fornecedores, intermediários, representantes etc) quanto a riscos de integridade e como gerenciá-los, principalmente no relacionamento com o poder público?")</f>
        <v>4.3.6 A empresa treina seus colaboradores (fornecedores, intermediários, representantes etc) quanto a riscos de integridade e como gerenciá-los, principalmente no relacionamento com o poder público?</v>
      </c>
      <c r="B62" s="14"/>
      <c r="C62" s="15">
        <f>IFERROR(__xludf.DUMMYFUNCTION("""COMPUTED_VALUE"""),0.5)</f>
        <v>0.5</v>
      </c>
      <c r="D62" s="15" t="str">
        <f t="shared" si="6"/>
        <v>-</v>
      </c>
      <c r="E62" s="15"/>
      <c r="F62" s="57" t="s">
        <v>80</v>
      </c>
      <c r="G62" s="4" t="str">
        <f>IFERROR(__xludf.DUMMYFUNCTION("""COMPUTED_VALUE"""),"4.3.6 A empresa treina seus colaboradores (fornecedores, intermediários, representantes etc) quanto a riscos de integridade e como gerenciá-los, principalmente no relacionamento com o poder público?")</f>
        <v>4.3.6 A empresa treina seus colaboradores (fornecedores, intermediários, representantes etc) quanto a riscos de integridade e como gerenciá-los, principalmente no relacionamento com o poder público?</v>
      </c>
    </row>
    <row r="63" ht="15.75" customHeight="1">
      <c r="A63" s="60" t="str">
        <f>IFERROR(__xludf.DUMMYFUNCTION("""COMPUTED_VALUE"""),"4.3.7 A empresa estimula a adoção de medidas de integridade entre seus parceiros de negócios. ")</f>
        <v>4.3.7 A empresa estimula a adoção de medidas de integridade entre seus parceiros de negócios. </v>
      </c>
      <c r="B63" s="14"/>
      <c r="C63" s="15">
        <f>IFERROR(__xludf.DUMMYFUNCTION("""COMPUTED_VALUE"""),0.5)</f>
        <v>0.5</v>
      </c>
      <c r="D63" s="15" t="str">
        <f t="shared" si="6"/>
        <v>-</v>
      </c>
      <c r="E63" s="15"/>
      <c r="F63" s="57" t="s">
        <v>46</v>
      </c>
      <c r="G63" s="4" t="str">
        <f>IFERROR(__xludf.DUMMYFUNCTION("""COMPUTED_VALUE"""),"4.3.7 A empresa estimula a adoção de medidas de integridade entre seus parceiros de negócios. ")</f>
        <v>4.3.7 A empresa estimula a adoção de medidas de integridade entre seus parceiros de negócios. </v>
      </c>
    </row>
    <row r="64" ht="12.75" customHeight="1">
      <c r="A64" s="8" t="str">
        <f>IFERROR(__xludf.DUMMYFUNCTION("""COMPUTED_VALUE"""),"4.4 REGISTROS CONTÁBEIS")</f>
        <v>4.4 REGISTROS CONTÁBEIS</v>
      </c>
      <c r="B64" s="31"/>
      <c r="C64" s="31">
        <f>IFERROR(__xludf.DUMMYFUNCTION("""COMPUTED_VALUE"""),5.0)</f>
        <v>5</v>
      </c>
      <c r="D64" s="31">
        <f>SUM(D65:D69)</f>
        <v>0</v>
      </c>
      <c r="E64" s="28"/>
      <c r="F64" s="25"/>
      <c r="G64" s="4" t="str">
        <f>IFERROR(__xludf.DUMMYFUNCTION("""COMPUTED_VALUE"""),"4.4 REGISTROS CONTÁBEIS")</f>
        <v>4.4 REGISTROS CONTÁBEIS</v>
      </c>
    </row>
    <row r="65" ht="12.75" customHeight="1">
      <c r="A65" s="13" t="str">
        <f>IFERROR(__xludf.DUMMYFUNCTION("""COMPUTED_VALUE"""),"4.4.1 Existem mecanismos e controles para assegurar a precisão e clareza dos registros contábeis e a confiabilidade dos relatórios e demonstrações financeiras?")</f>
        <v>4.4.1 Existem mecanismos e controles para assegurar a precisão e clareza dos registros contábeis e a confiabilidade dos relatórios e demonstrações financeiras?</v>
      </c>
      <c r="B65" s="14"/>
      <c r="C65" s="15">
        <f>IFERROR(__xludf.DUMMYFUNCTION("""COMPUTED_VALUE"""),1.0)</f>
        <v>1</v>
      </c>
      <c r="D65" s="15" t="str">
        <f t="shared" ref="D65:D69" si="7">IF($B$6="","-",IF(B65="","-",IF(B65="Sim",C65,IF(B65="Parcialmente",C65/2,IF(B65="Não",0,IF(B65="N/A",C65,"Erro"))))))</f>
        <v>-</v>
      </c>
      <c r="E65" s="15"/>
      <c r="F65" s="68" t="s">
        <v>105</v>
      </c>
      <c r="G65" s="4" t="str">
        <f>IFERROR(__xludf.DUMMYFUNCTION("""COMPUTED_VALUE"""),"4.4.1 Existem mecanismos e controles para assegurar a precisão e clareza dos registros contábeis e a confiabilidade dos relatórios e demonstrações financeiras?")</f>
        <v>4.4.1 Existem mecanismos e controles para assegurar a precisão e clareza dos registros contábeis e a confiabilidade dos relatórios e demonstrações financeiras?</v>
      </c>
    </row>
    <row r="66" ht="12.75" customHeight="1">
      <c r="A66" s="13" t="str">
        <f>IFERROR(__xludf.DUMMYFUNCTION("""COMPUTED_VALUE"""),"4.4.2 Existe medidas que visem identificar “alertas”, tais como receitas e despesas fora do padrão?")</f>
        <v>4.4.2 Existe medidas que visem identificar “alertas”, tais como receitas e despesas fora do padrão?</v>
      </c>
      <c r="B66" s="14"/>
      <c r="C66" s="15">
        <f>IFERROR(__xludf.DUMMYFUNCTION("""COMPUTED_VALUE"""),1.0)</f>
        <v>1</v>
      </c>
      <c r="D66" s="15" t="str">
        <f t="shared" si="7"/>
        <v>-</v>
      </c>
      <c r="E66" s="15"/>
      <c r="F66" s="38"/>
      <c r="G66" s="4" t="str">
        <f>IFERROR(__xludf.DUMMYFUNCTION("""COMPUTED_VALUE"""),"4.4.2 Existe medidas que visem identificar “alertas”, tais como receitas e despesas fora do padrão?")</f>
        <v>4.4.2 Existe medidas que visem identificar “alertas”, tais como receitas e despesas fora do padrão?</v>
      </c>
    </row>
    <row r="67" ht="12.75" customHeight="1">
      <c r="A67" s="13" t="str">
        <f>IFERROR(__xludf.DUMMYFUNCTION("""COMPUTED_VALUE"""),"4.4.3 Há definição de diferentes alçadas para aprovação de despesas")</f>
        <v>4.4.3 Há definição de diferentes alçadas para aprovação de despesas</v>
      </c>
      <c r="B67" s="14"/>
      <c r="C67" s="15">
        <f>IFERROR(__xludf.DUMMYFUNCTION("""COMPUTED_VALUE"""),1.0)</f>
        <v>1</v>
      </c>
      <c r="D67" s="15" t="str">
        <f t="shared" si="7"/>
        <v>-</v>
      </c>
      <c r="E67" s="15"/>
      <c r="F67" s="39"/>
      <c r="G67" s="4" t="str">
        <f>IFERROR(__xludf.DUMMYFUNCTION("""COMPUTED_VALUE"""),"4.4.3 Há definição de diferentes alçadas para aprovação de despesas")</f>
        <v>4.4.3 Há definição de diferentes alçadas para aprovação de despesas</v>
      </c>
    </row>
    <row r="68" ht="12.75" customHeight="1">
      <c r="A68" s="13" t="str">
        <f>IFERROR(__xludf.DUMMYFUNCTION("""COMPUTED_VALUE"""),"4.4.4 Existe área responsável pela função de auditoria interna.")</f>
        <v>4.4.4 Existe área responsável pela função de auditoria interna.</v>
      </c>
      <c r="B68" s="14"/>
      <c r="C68" s="15">
        <f>IFERROR(__xludf.DUMMYFUNCTION("""COMPUTED_VALUE"""),1.0)</f>
        <v>1</v>
      </c>
      <c r="D68" s="15" t="str">
        <f t="shared" si="7"/>
        <v>-</v>
      </c>
      <c r="E68" s="15"/>
      <c r="F68" s="69" t="s">
        <v>106</v>
      </c>
      <c r="G68" s="4" t="str">
        <f>IFERROR(__xludf.DUMMYFUNCTION("""COMPUTED_VALUE"""),"4.4.4 Existe área responsável pela função de auditoria interna.")</f>
        <v>4.4.4 Existe área responsável pela função de auditoria interna.</v>
      </c>
    </row>
    <row r="69" ht="19.5" customHeight="1">
      <c r="A69" s="13" t="str">
        <f>IFERROR(__xludf.DUMMYFUNCTION("""COMPUTED_VALUE"""),"4.4.5 Há realização periódica de auditoria externa independente.")</f>
        <v>4.4.5 Há realização periódica de auditoria externa independente.</v>
      </c>
      <c r="B69" s="14"/>
      <c r="C69" s="15">
        <f>IFERROR(__xludf.DUMMYFUNCTION("""COMPUTED_VALUE"""),1.0)</f>
        <v>1</v>
      </c>
      <c r="D69" s="15" t="str">
        <f t="shared" si="7"/>
        <v>-</v>
      </c>
      <c r="E69" s="15"/>
      <c r="F69" s="39"/>
      <c r="G69" s="4" t="str">
        <f>IFERROR(__xludf.DUMMYFUNCTION("""COMPUTED_VALUE"""),"4.4.5 Há realização periódica de auditoria externa independente.")</f>
        <v>4.4.5 Há realização periódica de auditoria externa independente.</v>
      </c>
    </row>
    <row r="70" ht="12.75" customHeight="1">
      <c r="A70" s="8" t="str">
        <f>IFERROR(__xludf.DUMMYFUNCTION("""COMPUTED_VALUE"""),"4.5 CANAL DE DENÚNCIA")</f>
        <v>4.5 CANAL DE DENÚNCIA</v>
      </c>
      <c r="B70" s="31"/>
      <c r="C70" s="31">
        <f>IFERROR(__xludf.DUMMYFUNCTION("""COMPUTED_VALUE"""),10.0)</f>
        <v>10</v>
      </c>
      <c r="D70" s="31">
        <f>SUM(D71:D77)</f>
        <v>0</v>
      </c>
      <c r="E70" s="28"/>
      <c r="F70" s="25"/>
      <c r="G70" s="4" t="str">
        <f>IFERROR(__xludf.DUMMYFUNCTION("""COMPUTED_VALUE"""),"4.5 CANAL DE DENÚNCIA")</f>
        <v>4.5 CANAL DE DENÚNCIA</v>
      </c>
    </row>
    <row r="71" ht="12.75" customHeight="1">
      <c r="A71" s="13" t="str">
        <f>IFERROR(__xludf.DUMMYFUNCTION("""COMPUTED_VALUE"""),"4.5.1 A empresa possui canal de denúncia, em português, para desvio de condutas relacionadas à corrupção?")</f>
        <v>4.5.1 A empresa possui canal de denúncia, em português, para desvio de condutas relacionadas à corrupção?</v>
      </c>
      <c r="B71" s="14"/>
      <c r="C71" s="15">
        <f>IFERROR(__xludf.DUMMYFUNCTION("""COMPUTED_VALUE"""),2.0)</f>
        <v>2</v>
      </c>
      <c r="D71" s="15" t="str">
        <f t="shared" ref="D71:D77" si="8">IF($B$6="","-",IF(B71="","-",IF(B71="Sim",C71,IF(B71="Parcialmente",C71/2,IF(B71="Não",0,IF(B71="N/A",C71,"Erro"))))))</f>
        <v>-</v>
      </c>
      <c r="E71" s="15"/>
      <c r="F71" s="57" t="s">
        <v>107</v>
      </c>
      <c r="G71" s="4" t="str">
        <f>IFERROR(__xludf.DUMMYFUNCTION("""COMPUTED_VALUE"""),"4.5.1 A empresa possui canal de denúncia, em português, para desvio de condutas relacionadas à corrupção?")</f>
        <v>4.5.1 A empresa possui canal de denúncia, em português, para desvio de condutas relacionadas à corrupção?</v>
      </c>
    </row>
    <row r="72" ht="12.75" customHeight="1">
      <c r="A72" s="47" t="str">
        <f>IFERROR(__xludf.DUMMYFUNCTION("""COMPUTED_VALUE"""),"4.5.2 Existe ações de divulgação e incentivo à denúncia, tanto para o público interno quanto para terceiros que se relacionem com a empresa?")</f>
        <v>4.5.2 Existe ações de divulgação e incentivo à denúncia, tanto para o público interno quanto para terceiros que se relacionem com a empresa?</v>
      </c>
      <c r="B72" s="14"/>
      <c r="C72" s="15">
        <f>IFERROR(__xludf.DUMMYFUNCTION("""COMPUTED_VALUE"""),2.0)</f>
        <v>2</v>
      </c>
      <c r="D72" s="15" t="str">
        <f t="shared" si="8"/>
        <v>-</v>
      </c>
      <c r="E72" s="15"/>
      <c r="F72" s="57" t="s">
        <v>51</v>
      </c>
      <c r="G72" s="4" t="str">
        <f>IFERROR(__xludf.DUMMYFUNCTION("""COMPUTED_VALUE"""),"4.5.2 Existe ações de divulgação e incentivo à denúncia, tanto para o público interno quanto para terceiros que se relacionem com a empresa?")</f>
        <v>4.5.2 Existe ações de divulgação e incentivo à denúncia, tanto para o público interno quanto para terceiros que se relacionem com a empresa?</v>
      </c>
    </row>
    <row r="73" ht="12.75" customHeight="1">
      <c r="A73" s="13" t="str">
        <f>IFERROR(__xludf.DUMMYFUNCTION("""COMPUTED_VALUE"""),"4.5.3 Existe política para recebimento de denúncias anônimas e/ou proteção ao denunciante?")</f>
        <v>4.5.3 Existe política para recebimento de denúncias anônimas e/ou proteção ao denunciante?</v>
      </c>
      <c r="B73" s="14"/>
      <c r="C73" s="15">
        <f>IFERROR(__xludf.DUMMYFUNCTION("""COMPUTED_VALUE"""),1.0)</f>
        <v>1</v>
      </c>
      <c r="D73" s="15" t="str">
        <f t="shared" si="8"/>
        <v>-</v>
      </c>
      <c r="E73" s="15"/>
      <c r="F73" s="57" t="s">
        <v>108</v>
      </c>
      <c r="G73" s="4" t="str">
        <f>IFERROR(__xludf.DUMMYFUNCTION("""COMPUTED_VALUE"""),"4.5.3 Existe política para recebimento de denúncias anônimas e/ou proteção ao denunciante?")</f>
        <v>4.5.3 Existe política para recebimento de denúncias anônimas e/ou proteção ao denunciante?</v>
      </c>
    </row>
    <row r="74" ht="12.75" customHeight="1">
      <c r="A74" s="13" t="str">
        <f>IFERROR(__xludf.DUMMYFUNCTION("""COMPUTED_VALUE"""),"4.5.4 Existem procedimentos que possibilitam o acompanhamento da apuração da denúncia pelo denunciante?")</f>
        <v>4.5.4 Existem procedimentos que possibilitam o acompanhamento da apuração da denúncia pelo denunciante?</v>
      </c>
      <c r="B74" s="14"/>
      <c r="C74" s="15">
        <f>IFERROR(__xludf.DUMMYFUNCTION("""COMPUTED_VALUE"""),1.0)</f>
        <v>1</v>
      </c>
      <c r="D74" s="15" t="str">
        <f t="shared" si="8"/>
        <v>-</v>
      </c>
      <c r="E74" s="15"/>
      <c r="G74" s="4" t="str">
        <f>IFERROR(__xludf.DUMMYFUNCTION("""COMPUTED_VALUE"""),"4.5.4 Existem procedimentos que possibilitam o acompanhamento da apuração da denúncia pelo denunciante?")</f>
        <v>4.5.4 Existem procedimentos que possibilitam o acompanhamento da apuração da denúncia pelo denunciante?</v>
      </c>
    </row>
    <row r="75" ht="12.75" customHeight="1">
      <c r="A75" s="13" t="str">
        <f>IFERROR(__xludf.DUMMYFUNCTION("""COMPUTED_VALUE"""),"4.5.5 Existe procedimento formalizado e adequado de apuração das denúncias recebidas?")</f>
        <v>4.5.5 Existe procedimento formalizado e adequado de apuração das denúncias recebidas?</v>
      </c>
      <c r="B75" s="14"/>
      <c r="C75" s="15">
        <f>IFERROR(__xludf.DUMMYFUNCTION("""COMPUTED_VALUE"""),1.5)</f>
        <v>1.5</v>
      </c>
      <c r="D75" s="15" t="str">
        <f t="shared" si="8"/>
        <v>-</v>
      </c>
      <c r="E75" s="15"/>
      <c r="G75" s="4" t="str">
        <f>IFERROR(__xludf.DUMMYFUNCTION("""COMPUTED_VALUE"""),"4.5.5 Existe procedimento formalizado e adequado de apuração das denúncias recebidas?")</f>
        <v>4.5.5 Existe procedimento formalizado e adequado de apuração das denúncias recebidas?</v>
      </c>
    </row>
    <row r="76" ht="12.75" customHeight="1">
      <c r="A76" s="13" t="str">
        <f>IFERROR(__xludf.DUMMYFUNCTION("""COMPUTED_VALUE"""),"4.5.6 Há procedimento de encaminhamento de denúncias às autoridades competentes?")</f>
        <v>4.5.6 Há procedimento de encaminhamento de denúncias às autoridades competentes?</v>
      </c>
      <c r="B76" s="14"/>
      <c r="C76" s="15">
        <f>IFERROR(__xludf.DUMMYFUNCTION("""COMPUTED_VALUE"""),1.0)</f>
        <v>1</v>
      </c>
      <c r="D76" s="15" t="str">
        <f t="shared" si="8"/>
        <v>-</v>
      </c>
      <c r="E76" s="15"/>
      <c r="G76" s="4" t="str">
        <f>IFERROR(__xludf.DUMMYFUNCTION("""COMPUTED_VALUE"""),"4.5.6 Há procedimento de encaminhamento de denúncias às autoridades competentes?")</f>
        <v>4.5.6 Há procedimento de encaminhamento de denúncias às autoridades competentes?</v>
      </c>
    </row>
    <row r="77" ht="33.0" customHeight="1">
      <c r="A77" s="60" t="str">
        <f>IFERROR(__xludf.DUMMYFUNCTION("""COMPUTED_VALUE"""),"4.5.7 A empresa possui indicadores sobre denúncias recebidas/apuradas e outras informações que indicam que os canais de denúncia são monitorados?")</f>
        <v>4.5.7 A empresa possui indicadores sobre denúncias recebidas/apuradas e outras informações que indicam que os canais de denúncia são monitorados?</v>
      </c>
      <c r="B77" s="14"/>
      <c r="C77" s="15">
        <f>IFERROR(__xludf.DUMMYFUNCTION("""COMPUTED_VALUE"""),1.5)</f>
        <v>1.5</v>
      </c>
      <c r="D77" s="15" t="str">
        <f t="shared" si="8"/>
        <v>-</v>
      </c>
      <c r="E77" s="15"/>
      <c r="F77" s="70" t="s">
        <v>109</v>
      </c>
      <c r="G77" s="4" t="str">
        <f>IFERROR(__xludf.DUMMYFUNCTION("""COMPUTED_VALUE"""),"4.5.7 A empresa possui indicadores sobre denúncias recebidas/apuradas e outras informações que indicam que os canais de denúncia são monitorados?")</f>
        <v>4.5.7 A empresa possui indicadores sobre denúncias recebidas/apuradas e outras informações que indicam que os canais de denúncia são monitorados?</v>
      </c>
    </row>
    <row r="78" ht="12.75" customHeight="1">
      <c r="A78" s="8" t="str">
        <f>IFERROR(__xludf.DUMMYFUNCTION("""COMPUTED_VALUE"""),"4.6 MEDIDAS DISCIPLINARES E AÇÕES DE REMEDIAÇÃO")</f>
        <v>4.6 MEDIDAS DISCIPLINARES E AÇÕES DE REMEDIAÇÃO</v>
      </c>
      <c r="B78" s="31"/>
      <c r="C78" s="31">
        <f>IFERROR(__xludf.DUMMYFUNCTION("""COMPUTED_VALUE"""),10.0)</f>
        <v>10</v>
      </c>
      <c r="D78" s="31">
        <f>SUM(D79:D82)</f>
        <v>0</v>
      </c>
      <c r="E78" s="28"/>
      <c r="F78" s="25"/>
      <c r="G78" s="4" t="str">
        <f>IFERROR(__xludf.DUMMYFUNCTION("""COMPUTED_VALUE"""),"4.6 MEDIDAS DISCIPLINARES E AÇÕES DE REMEDIAÇÃO")</f>
        <v>4.6 MEDIDAS DISCIPLINARES E AÇÕES DE REMEDIAÇÃO</v>
      </c>
    </row>
    <row r="79" ht="12.75" customHeight="1">
      <c r="A79" s="13" t="str">
        <f>IFERROR(__xludf.DUMMYFUNCTION("""COMPUTED_VALUE"""),"4.6.1 A empresa tem mecanismos disciplinares, de sanções e de incentivos estabelecidos?")</f>
        <v>4.6.1 A empresa tem mecanismos disciplinares, de sanções e de incentivos estabelecidos?</v>
      </c>
      <c r="B79" s="14"/>
      <c r="C79" s="15">
        <f>IFERROR(__xludf.DUMMYFUNCTION("""COMPUTED_VALUE"""),3.0)</f>
        <v>3</v>
      </c>
      <c r="D79" s="15" t="str">
        <f t="shared" ref="D79:D82" si="9">IF($B$6="","-",IF(B79="","-",IF(B79="Sim",C79,IF(B79="Parcialmente",C79/2,IF(B79="Não",0,IF(B79="N/A",C79,"Erro"))))))</f>
        <v>-</v>
      </c>
      <c r="E79" s="15"/>
      <c r="F79" s="71" t="s">
        <v>110</v>
      </c>
      <c r="G79" s="4" t="str">
        <f>IFERROR(__xludf.DUMMYFUNCTION("""COMPUTED_VALUE"""),"4.6.1 A empresa tem mecanismos disciplinares, de sanções e de incentivos estabelecidos?")</f>
        <v>4.6.1 A empresa tem mecanismos disciplinares, de sanções e de incentivos estabelecidos?</v>
      </c>
    </row>
    <row r="80" ht="12.75" customHeight="1">
      <c r="A80" s="60" t="str">
        <f>IFERROR(__xludf.DUMMYFUNCTION("""COMPUTED_VALUE"""),"4.6.2 Os processos de responsabilização e aplicação de sanções são conduzidos de maneira isonômica, inclusive sendo aplicáveis a membros da alta administração e aos responsáveis pela implementação, supervisão e fiscalização de cumprimento de políticas e p"&amp;"rocedimentos, uma vez constatada sua ação ou omissão?")</f>
        <v>4.6.2 Os processos de responsabilização e aplicação de sanções são conduzidos de maneira isonômica, inclusive sendo aplicáveis a membros da alta administração e aos responsáveis pela implementação, supervisão e fiscalização de cumprimento de políticas e procedimentos, uma vez constatada sua ação ou omissão?</v>
      </c>
      <c r="B80" s="14"/>
      <c r="C80" s="15">
        <f>IFERROR(__xludf.DUMMYFUNCTION("""COMPUTED_VALUE"""),2.0)</f>
        <v>2</v>
      </c>
      <c r="D80" s="15" t="str">
        <f t="shared" si="9"/>
        <v>-</v>
      </c>
      <c r="E80" s="15"/>
      <c r="G80" s="4" t="str">
        <f>IFERROR(__xludf.DUMMYFUNCTION("""COMPUTED_VALUE"""),"4.6.2 Os processos de responsabilização e aplicação de sanções são conduzidos de maneira isonômica, inclusive sendo aplicáveis a membros da alta administração e aos responsáveis pela implementação, supervisão e fiscalização de cumprimento de políticas e p"&amp;"rocedimentos, uma vez constatada sua ação ou omissão?")</f>
        <v>4.6.2 Os processos de responsabilização e aplicação de sanções são conduzidos de maneira isonômica, inclusive sendo aplicáveis a membros da alta administração e aos responsáveis pela implementação, supervisão e fiscalização de cumprimento de políticas e procedimentos, uma vez constatada sua ação ou omissão?</v>
      </c>
    </row>
    <row r="81" ht="12.75" customHeight="1">
      <c r="A81" s="60" t="str">
        <f>IFERROR(__xludf.DUMMYFUNCTION("""COMPUTED_VALUE"""),"4.6.3 A empresa implementa mudanças para reduzir o risco de que desvios de conduta similares aos constatados voltem a acontecer?")</f>
        <v>4.6.3 A empresa implementa mudanças para reduzir o risco de que desvios de conduta similares aos constatados voltem a acontecer?</v>
      </c>
      <c r="B81" s="14"/>
      <c r="C81" s="15">
        <f>IFERROR(__xludf.DUMMYFUNCTION("""COMPUTED_VALUE"""),3.0)</f>
        <v>3</v>
      </c>
      <c r="D81" s="15" t="str">
        <f t="shared" si="9"/>
        <v>-</v>
      </c>
      <c r="E81" s="15"/>
      <c r="G81" s="4" t="str">
        <f>IFERROR(__xludf.DUMMYFUNCTION("""COMPUTED_VALUE"""),"4.6.3 A empresa implementa mudanças para reduzir o risco de que desvios de conduta similares aos constatados voltem a acontecer?")</f>
        <v>4.6.3 A empresa implementa mudanças para reduzir o risco de que desvios de conduta similares aos constatados voltem a acontecer?</v>
      </c>
    </row>
    <row r="82" ht="18.75" customHeight="1">
      <c r="A82" s="60" t="str">
        <f>IFERROR(__xludf.DUMMYFUNCTION("""COMPUTED_VALUE"""),"4.6.4 A empresa mantém registros dos seus processos de responsabilização e aplicação de sanções?")</f>
        <v>4.6.4 A empresa mantém registros dos seus processos de responsabilização e aplicação de sanções?</v>
      </c>
      <c r="B82" s="14"/>
      <c r="C82" s="15">
        <f>IFERROR(__xludf.DUMMYFUNCTION("""COMPUTED_VALUE"""),2.0)</f>
        <v>2</v>
      </c>
      <c r="D82" s="15" t="str">
        <f t="shared" si="9"/>
        <v>-</v>
      </c>
      <c r="E82" s="15"/>
      <c r="G82" s="4" t="str">
        <f>IFERROR(__xludf.DUMMYFUNCTION("""COMPUTED_VALUE"""),"4.6.4 A empresa mantém registros dos seus processos de responsabilização e aplicação de sanções?")</f>
        <v>4.6.4 A empresa mantém registros dos seus processos de responsabilização e aplicação de sanções?</v>
      </c>
    </row>
    <row r="83" ht="12.75" customHeight="1">
      <c r="A83" s="8" t="str">
        <f>IFERROR(__xludf.DUMMYFUNCTION("""COMPUTED_VALUE"""),"4.7 TRANSPARÊNCIA")</f>
        <v>4.7 TRANSPARÊNCIA</v>
      </c>
      <c r="B83" s="31"/>
      <c r="C83" s="31">
        <f>IFERROR(__xludf.DUMMYFUNCTION("""COMPUTED_VALUE"""),5.0)</f>
        <v>5</v>
      </c>
      <c r="D83" s="31">
        <f>SUM(D84:D89)</f>
        <v>0</v>
      </c>
      <c r="E83" s="28"/>
      <c r="F83" s="25"/>
      <c r="G83" s="4" t="str">
        <f>IFERROR(__xludf.DUMMYFUNCTION("""COMPUTED_VALUE"""),"4.7 TRANSPARÊNCIA")</f>
        <v>4.7 TRANSPARÊNCIA</v>
      </c>
    </row>
    <row r="84" ht="12.75" customHeight="1">
      <c r="A84" s="13" t="str">
        <f>IFERROR(__xludf.DUMMYFUNCTION("""COMPUTED_VALUE"""),"4.7.1 A empresa publica em sua página eletrônica informações sobre:")</f>
        <v>4.7.1 A empresa publica em sua página eletrônica informações sobre:</v>
      </c>
      <c r="B84" s="14"/>
      <c r="C84" s="15"/>
      <c r="D84" s="15" t="str">
        <f t="shared" ref="D84:D89" si="10">IF($B$6="","-",IF(B84="","-",IF(B84="Sim",C84,IF(B84="Parcialmente",C84/2,IF(B84="Não",0,IF(B84="N/A",C84,"Erro"))))))</f>
        <v>-</v>
      </c>
      <c r="E84" s="15"/>
      <c r="F84" s="66" t="s">
        <v>111</v>
      </c>
      <c r="G84" s="4" t="str">
        <f>IFERROR(__xludf.DUMMYFUNCTION("""COMPUTED_VALUE"""),"4.7.1 A empresa publica em sua página eletrônica informações sobre:")</f>
        <v>4.7.1 A empresa publica em sua página eletrônica informações sobre:</v>
      </c>
    </row>
    <row r="85" ht="12.75" customHeight="1">
      <c r="A85" s="13" t="str">
        <f>IFERROR(__xludf.DUMMYFUNCTION("""COMPUTED_VALUE"""),"a) atividades exercidas")</f>
        <v>a) atividades exercidas</v>
      </c>
      <c r="B85" s="14"/>
      <c r="C85" s="15">
        <f>IFERROR(__xludf.DUMMYFUNCTION("""COMPUTED_VALUE"""),1.0)</f>
        <v>1</v>
      </c>
      <c r="D85" s="15" t="str">
        <f t="shared" si="10"/>
        <v>-</v>
      </c>
      <c r="E85" s="15"/>
      <c r="G85" s="4" t="str">
        <f>IFERROR(__xludf.DUMMYFUNCTION("""COMPUTED_VALUE"""),"a) atividades exercidas")</f>
        <v>a) atividades exercidas</v>
      </c>
    </row>
    <row r="86" ht="12.75" customHeight="1">
      <c r="A86" s="13" t="str">
        <f>IFERROR(__xludf.DUMMYFUNCTION("""COMPUTED_VALUE"""),"b) quadro societário e organograma, contendo no mínimo o nome completo de toda a diretoria administrativa, financeira e operacional")</f>
        <v>b) quadro societário e organograma, contendo no mínimo o nome completo de toda a diretoria administrativa, financeira e operacional</v>
      </c>
      <c r="B86" s="14"/>
      <c r="C86" s="15">
        <f>IFERROR(__xludf.DUMMYFUNCTION("""COMPUTED_VALUE"""),1.0)</f>
        <v>1</v>
      </c>
      <c r="D86" s="15" t="str">
        <f t="shared" si="10"/>
        <v>-</v>
      </c>
      <c r="E86" s="15"/>
      <c r="G86" s="4" t="str">
        <f>IFERROR(__xludf.DUMMYFUNCTION("""COMPUTED_VALUE"""),"b) quadro societário e organograma, contendo no mínimo o nome completo de toda a diretoria administrativa, financeira e operacional")</f>
        <v>b) quadro societário e organograma, contendo no mínimo o nome completo de toda a diretoria administrativa, financeira e operacional</v>
      </c>
    </row>
    <row r="87" ht="12.75" customHeight="1">
      <c r="A87" s="13" t="str">
        <f>IFERROR(__xludf.DUMMYFUNCTION("""COMPUTED_VALUE"""),"c) contratos firmados com a Administração Pública")</f>
        <v>c) contratos firmados com a Administração Pública</v>
      </c>
      <c r="B87" s="14"/>
      <c r="C87" s="15">
        <f>IFERROR(__xludf.DUMMYFUNCTION("""COMPUTED_VALUE"""),1.0)</f>
        <v>1</v>
      </c>
      <c r="D87" s="15" t="str">
        <f t="shared" si="10"/>
        <v>-</v>
      </c>
      <c r="E87" s="15"/>
      <c r="G87" s="4" t="str">
        <f>IFERROR(__xludf.DUMMYFUNCTION("""COMPUTED_VALUE"""),"c) contratos firmados com a Administração Pública")</f>
        <v>c) contratos firmados com a Administração Pública</v>
      </c>
    </row>
    <row r="88" ht="12.75" customHeight="1">
      <c r="A88" s="13" t="str">
        <f>IFERROR(__xludf.DUMMYFUNCTION("""COMPUTED_VALUE"""),"d) patrocínios e doações realizadas pela empresa")</f>
        <v>d) patrocínios e doações realizadas pela empresa</v>
      </c>
      <c r="B88" s="14"/>
      <c r="C88" s="15">
        <f>IFERROR(__xludf.DUMMYFUNCTION("""COMPUTED_VALUE"""),1.0)</f>
        <v>1</v>
      </c>
      <c r="D88" s="15" t="str">
        <f t="shared" si="10"/>
        <v>-</v>
      </c>
      <c r="E88" s="15"/>
      <c r="G88" s="4" t="str">
        <f>IFERROR(__xludf.DUMMYFUNCTION("""COMPUTED_VALUE"""),"d) patrocínios e doações realizadas pela empresa")</f>
        <v>d) patrocínios e doações realizadas pela empresa</v>
      </c>
    </row>
    <row r="89" ht="12.75" customHeight="1">
      <c r="A89" s="60" t="str">
        <f>IFERROR(__xludf.DUMMYFUNCTION("""COMPUTED_VALUE"""),"e) Demonstrações financeiras")</f>
        <v>e) Demonstrações financeiras</v>
      </c>
      <c r="B89" s="14"/>
      <c r="C89" s="15">
        <f>IFERROR(__xludf.DUMMYFUNCTION("""COMPUTED_VALUE"""),1.0)</f>
        <v>1</v>
      </c>
      <c r="D89" s="15" t="str">
        <f t="shared" si="10"/>
        <v>-</v>
      </c>
      <c r="E89" s="15"/>
      <c r="G89" s="4" t="str">
        <f>IFERROR(__xludf.DUMMYFUNCTION("""COMPUTED_VALUE"""),"e) Demonstrações financeiras")</f>
        <v>e) Demonstrações financeiras</v>
      </c>
    </row>
    <row r="90" ht="21.75" customHeight="1">
      <c r="A90" s="22"/>
      <c r="B90" s="23"/>
      <c r="C90" s="23">
        <f>IFERROR(__xludf.DUMMYFUNCTION("""COMPUTED_VALUE"""),55.0)</f>
        <v>55</v>
      </c>
      <c r="D90" s="24">
        <f>sum(D83,D78,D70,D64,D56,D50,D37)</f>
        <v>0</v>
      </c>
      <c r="E90" s="24" t="s">
        <v>20</v>
      </c>
      <c r="F90" s="25"/>
      <c r="G90" s="4"/>
    </row>
    <row r="91" ht="12.75" customHeight="1">
      <c r="A91" s="8" t="str">
        <f>IFERROR(__xludf.DUMMYFUNCTION("""COMPUTED_VALUE"""),"5. MONITORAMENTO E AÇÕES DE MELHORIA")</f>
        <v>5. MONITORAMENTO E AÇÕES DE MELHORIA</v>
      </c>
      <c r="B91" s="10"/>
      <c r="C91" s="50"/>
      <c r="D91" s="50"/>
      <c r="E91" s="50"/>
      <c r="F91" s="25"/>
      <c r="G91" s="4" t="str">
        <f>IFERROR(__xludf.DUMMYFUNCTION("""COMPUTED_VALUE"""),"5. MONITORAMENTO E AÇÕES DE MELHORIA")</f>
        <v>5. MONITORAMENTO E AÇÕES DE MELHORIA</v>
      </c>
    </row>
    <row r="92" ht="12.75" customHeight="1">
      <c r="A92" s="47" t="str">
        <f>IFERROR(__xludf.DUMMYFUNCTION("""COMPUTED_VALUE"""),"Há planejamento para o monitoramento do programa de integridade, inclusive com estabelecimento de indicadores e outros dados?")</f>
        <v>Há planejamento para o monitoramento do programa de integridade, inclusive com estabelecimento de indicadores e outros dados?</v>
      </c>
      <c r="B92" s="14"/>
      <c r="C92" s="15">
        <f>IFERROR(__xludf.DUMMYFUNCTION("""COMPUTED_VALUE"""),2.0)</f>
        <v>2</v>
      </c>
      <c r="D92" s="15" t="str">
        <f t="shared" ref="D92:D95" si="11">IF($B$6="","-",IF(B92="","-",IF(B92="Sim",C92,IF(B92="Parcialmente",C92/2,IF(B92="Não",0,IF(B92="N/A",C92,"Erro"))))))</f>
        <v>-</v>
      </c>
      <c r="E92" s="15"/>
      <c r="F92" s="72" t="s">
        <v>112</v>
      </c>
      <c r="G92" s="4" t="str">
        <f>IFERROR(__xludf.DUMMYFUNCTION("""COMPUTED_VALUE"""),"Há planejamento para o monitoramento do programa de integridade, inclusive com estabelecimento de indicadores e outros dados?")</f>
        <v>Há planejamento para o monitoramento do programa de integridade, inclusive com estabelecimento de indicadores e outros dados?</v>
      </c>
    </row>
    <row r="93" ht="12.75" customHeight="1">
      <c r="A93" s="60" t="str">
        <f>IFERROR(__xludf.DUMMYFUNCTION("""COMPUTED_VALUE"""),"5.1 Há realização de monitoramento do programa de integridade, através de relatórios, indicadores, estatísticas ou outros dados?")</f>
        <v>5.1 Há realização de monitoramento do programa de integridade, através de relatórios, indicadores, estatísticas ou outros dados?</v>
      </c>
      <c r="B93" s="14"/>
      <c r="C93" s="15">
        <f>IFERROR(__xludf.DUMMYFUNCTION("""COMPUTED_VALUE"""),3.0)</f>
        <v>3</v>
      </c>
      <c r="D93" s="15" t="str">
        <f t="shared" si="11"/>
        <v>-</v>
      </c>
      <c r="E93" s="15"/>
      <c r="F93" s="66" t="s">
        <v>113</v>
      </c>
      <c r="G93" s="4" t="str">
        <f>IFERROR(__xludf.DUMMYFUNCTION("""COMPUTED_VALUE"""),"5.1 Há realização de monitoramento do programa de integridade, através de relatórios, indicadores, estatísticas ou outros dados?")</f>
        <v>5.1 Há realização de monitoramento do programa de integridade, através de relatórios, indicadores, estatísticas ou outros dados?</v>
      </c>
    </row>
    <row r="94" ht="12.75" customHeight="1">
      <c r="A94" s="60" t="str">
        <f>IFERROR(__xludf.DUMMYFUNCTION("""COMPUTED_VALUE"""),"5.2 São construídos planos de ação para mitigação de fragilidades identificadas durante a execução do programa?")</f>
        <v>5.2 São construídos planos de ação para mitigação de fragilidades identificadas durante a execução do programa?</v>
      </c>
      <c r="B94" s="14"/>
      <c r="C94" s="15">
        <f>IFERROR(__xludf.DUMMYFUNCTION("""COMPUTED_VALUE"""),2.0)</f>
        <v>2</v>
      </c>
      <c r="D94" s="15" t="str">
        <f t="shared" si="11"/>
        <v>-</v>
      </c>
      <c r="E94" s="15"/>
      <c r="G94" s="4" t="str">
        <f>IFERROR(__xludf.DUMMYFUNCTION("""COMPUTED_VALUE"""),"5.2 São construídos planos de ação para mitigação de fragilidades identificadas durante a execução do programa?")</f>
        <v>5.2 São construídos planos de ação para mitigação de fragilidades identificadas durante a execução do programa?</v>
      </c>
    </row>
    <row r="95" ht="12.75" customHeight="1">
      <c r="A95" s="60" t="str">
        <f>IFERROR(__xludf.DUMMYFUNCTION("""COMPUTED_VALUE"""),"5.3 Há submissão do seu programa de integridade a processo(s) independente(s) de avaliação externa?")</f>
        <v>5.3 Há submissão do seu programa de integridade a processo(s) independente(s) de avaliação externa?</v>
      </c>
      <c r="B95" s="14"/>
      <c r="C95" s="15">
        <f>IFERROR(__xludf.DUMMYFUNCTION("""COMPUTED_VALUE"""),3.0)</f>
        <v>3</v>
      </c>
      <c r="D95" s="15" t="str">
        <f t="shared" si="11"/>
        <v>-</v>
      </c>
      <c r="E95" s="15"/>
      <c r="F95" s="59" t="s">
        <v>114</v>
      </c>
      <c r="G95" s="4" t="str">
        <f>IFERROR(__xludf.DUMMYFUNCTION("""COMPUTED_VALUE"""),"5.3 Há submissão do seu programa de integridade a processo(s) independente(s) de avaliação externa?")</f>
        <v>5.3 Há submissão do seu programa de integridade a processo(s) independente(s) de avaliação externa?</v>
      </c>
    </row>
    <row r="96" ht="12.75" customHeight="1">
      <c r="A96" s="51"/>
      <c r="B96" s="52"/>
      <c r="C96" s="24">
        <f>IFERROR(__xludf.DUMMYFUNCTION("""COMPUTED_VALUE"""),10.0)</f>
        <v>10</v>
      </c>
      <c r="D96" s="24">
        <f>sum(D92:D95)</f>
        <v>0</v>
      </c>
      <c r="E96" s="24" t="s">
        <v>20</v>
      </c>
      <c r="G96" s="4"/>
    </row>
    <row r="97" ht="12.75" customHeight="1">
      <c r="A97" s="53"/>
      <c r="B97" s="53" t="s">
        <v>61</v>
      </c>
      <c r="C97" s="52">
        <f>SUM(C90,C96,C35,C29,C19)</f>
        <v>100</v>
      </c>
      <c r="D97" s="24"/>
      <c r="E97" s="24"/>
      <c r="G97" s="4"/>
    </row>
    <row r="98" ht="12.75" customHeight="1">
      <c r="B98" s="26"/>
      <c r="C98" s="26"/>
      <c r="G98" s="4"/>
    </row>
    <row r="99" ht="12.75" customHeight="1">
      <c r="A99" s="54"/>
      <c r="B99" s="26"/>
      <c r="C99" s="26"/>
      <c r="D99" s="26"/>
      <c r="G99" s="4"/>
    </row>
    <row r="100" ht="12.75" customHeight="1">
      <c r="A100" s="54"/>
      <c r="B100" s="26"/>
      <c r="C100" s="26"/>
      <c r="D100" s="26"/>
      <c r="G100" s="4"/>
    </row>
    <row r="101" ht="12.75" customHeight="1">
      <c r="B101" s="26"/>
      <c r="C101" s="26"/>
      <c r="D101" s="26"/>
      <c r="G101" s="4"/>
    </row>
    <row r="102" ht="12.75" customHeight="1">
      <c r="B102" s="26"/>
      <c r="C102" s="26"/>
      <c r="D102" s="26"/>
      <c r="G102" s="4"/>
    </row>
    <row r="103" ht="12.75" customHeight="1">
      <c r="B103" s="26"/>
      <c r="C103" s="26"/>
      <c r="D103" s="26"/>
      <c r="G103" s="4"/>
    </row>
    <row r="104" ht="12.75" customHeight="1">
      <c r="B104" s="26"/>
      <c r="C104" s="26"/>
      <c r="D104" s="26"/>
      <c r="G104" s="4"/>
    </row>
    <row r="105" ht="12.75" customHeight="1">
      <c r="B105" s="26"/>
      <c r="C105" s="26"/>
      <c r="D105" s="26"/>
      <c r="G105" s="4"/>
    </row>
    <row r="106" ht="12.75" customHeight="1">
      <c r="B106" s="26"/>
      <c r="C106" s="26"/>
      <c r="D106" s="26"/>
      <c r="G106" s="4"/>
    </row>
    <row r="107" ht="12.75" customHeight="1">
      <c r="B107" s="26"/>
      <c r="C107" s="26"/>
      <c r="D107" s="26"/>
      <c r="G107" s="4"/>
    </row>
    <row r="108" ht="12.75" customHeight="1">
      <c r="B108" s="26"/>
      <c r="C108" s="26"/>
      <c r="D108" s="26"/>
      <c r="G108" s="4"/>
    </row>
    <row r="109" ht="12.75" customHeight="1">
      <c r="B109" s="26"/>
      <c r="C109" s="26"/>
      <c r="D109" s="26"/>
      <c r="G109" s="4"/>
    </row>
    <row r="110" ht="12.75" customHeight="1">
      <c r="B110" s="26"/>
      <c r="C110" s="26"/>
      <c r="D110" s="26"/>
      <c r="G110" s="4"/>
    </row>
    <row r="111" ht="12.75" customHeight="1">
      <c r="B111" s="26"/>
      <c r="C111" s="26"/>
      <c r="D111" s="26"/>
      <c r="G111" s="4"/>
    </row>
    <row r="112" ht="12.75" customHeight="1">
      <c r="B112" s="26"/>
      <c r="C112" s="26"/>
      <c r="D112" s="26"/>
      <c r="G112" s="4"/>
    </row>
    <row r="113" ht="12.75" customHeight="1">
      <c r="B113" s="26"/>
      <c r="C113" s="26"/>
      <c r="D113" s="26"/>
      <c r="G113" s="4"/>
    </row>
    <row r="114" ht="12.75" customHeight="1">
      <c r="B114" s="26"/>
      <c r="C114" s="26"/>
      <c r="D114" s="26"/>
      <c r="G114" s="4"/>
    </row>
    <row r="115" ht="12.75" customHeight="1">
      <c r="B115" s="26"/>
      <c r="C115" s="26"/>
      <c r="D115" s="26"/>
      <c r="G115" s="4"/>
    </row>
    <row r="116" ht="12.75" customHeight="1">
      <c r="B116" s="26"/>
      <c r="C116" s="26"/>
      <c r="D116" s="26"/>
      <c r="G116" s="4"/>
    </row>
    <row r="117" ht="12.75" customHeight="1">
      <c r="B117" s="26"/>
      <c r="C117" s="26"/>
      <c r="D117" s="26"/>
      <c r="G117" s="4"/>
    </row>
    <row r="118" ht="12.75" customHeight="1">
      <c r="B118" s="26"/>
      <c r="C118" s="26"/>
      <c r="D118" s="26"/>
      <c r="G118" s="4"/>
    </row>
    <row r="119" ht="12.75" customHeight="1">
      <c r="B119" s="26"/>
      <c r="C119" s="26"/>
      <c r="D119" s="26"/>
      <c r="G119" s="4"/>
    </row>
    <row r="120" ht="12.75" customHeight="1">
      <c r="B120" s="26"/>
      <c r="C120" s="26"/>
      <c r="D120" s="26"/>
      <c r="G120" s="4"/>
    </row>
    <row r="121" ht="12.75" customHeight="1">
      <c r="B121" s="26"/>
      <c r="C121" s="26"/>
      <c r="D121" s="26"/>
      <c r="G121" s="4"/>
    </row>
    <row r="122" ht="12.75" customHeight="1">
      <c r="B122" s="26"/>
      <c r="C122" s="26"/>
      <c r="D122" s="26"/>
      <c r="G122" s="4"/>
    </row>
    <row r="123" ht="12.75" customHeight="1">
      <c r="B123" s="26"/>
      <c r="C123" s="26"/>
      <c r="D123" s="26"/>
      <c r="G123" s="4"/>
    </row>
    <row r="124" ht="12.75" customHeight="1">
      <c r="B124" s="26"/>
      <c r="C124" s="26"/>
      <c r="D124" s="26"/>
      <c r="G124" s="4"/>
    </row>
    <row r="125" ht="12.75" customHeight="1">
      <c r="B125" s="26"/>
      <c r="C125" s="26"/>
      <c r="D125" s="26"/>
      <c r="G125" s="4"/>
    </row>
    <row r="126" ht="12.75" customHeight="1">
      <c r="B126" s="26"/>
      <c r="C126" s="26"/>
      <c r="D126" s="26"/>
      <c r="G126" s="4"/>
    </row>
    <row r="127" ht="12.75" customHeight="1">
      <c r="B127" s="26"/>
      <c r="C127" s="26"/>
      <c r="D127" s="26"/>
      <c r="G127" s="4"/>
    </row>
    <row r="128" ht="12.75" customHeight="1">
      <c r="B128" s="26"/>
      <c r="C128" s="26"/>
      <c r="D128" s="26"/>
      <c r="G128" s="4"/>
    </row>
    <row r="129" ht="12.75" customHeight="1">
      <c r="B129" s="26"/>
      <c r="C129" s="26"/>
      <c r="D129" s="26"/>
      <c r="G129" s="4"/>
    </row>
    <row r="130" ht="12.75" customHeight="1">
      <c r="B130" s="26"/>
      <c r="C130" s="26"/>
      <c r="D130" s="26"/>
      <c r="G130" s="4"/>
    </row>
    <row r="131" ht="12.75" customHeight="1">
      <c r="B131" s="26"/>
      <c r="C131" s="26"/>
      <c r="D131" s="26"/>
      <c r="G131" s="4"/>
    </row>
    <row r="132" ht="12.75" customHeight="1">
      <c r="B132" s="26"/>
      <c r="C132" s="26"/>
      <c r="D132" s="26"/>
      <c r="G132" s="4"/>
    </row>
    <row r="133" ht="12.75" customHeight="1">
      <c r="B133" s="26"/>
      <c r="C133" s="26"/>
      <c r="D133" s="26"/>
      <c r="G133" s="4"/>
    </row>
    <row r="134" ht="12.75" customHeight="1">
      <c r="B134" s="26"/>
      <c r="C134" s="26"/>
      <c r="D134" s="26"/>
      <c r="G134" s="4"/>
    </row>
    <row r="135" ht="12.75" customHeight="1">
      <c r="B135" s="26"/>
      <c r="C135" s="26"/>
      <c r="D135" s="26"/>
      <c r="G135" s="4"/>
    </row>
    <row r="136" ht="12.75" customHeight="1">
      <c r="B136" s="26"/>
      <c r="C136" s="26"/>
      <c r="D136" s="26"/>
      <c r="G136" s="4"/>
    </row>
    <row r="137" ht="12.75" customHeight="1">
      <c r="B137" s="26"/>
      <c r="C137" s="26"/>
      <c r="D137" s="26"/>
      <c r="G137" s="4"/>
    </row>
    <row r="138" ht="12.75" customHeight="1">
      <c r="B138" s="26"/>
      <c r="C138" s="26"/>
      <c r="D138" s="26"/>
      <c r="G138" s="4"/>
    </row>
    <row r="139" ht="12.75" customHeight="1">
      <c r="B139" s="26"/>
      <c r="C139" s="26"/>
      <c r="D139" s="26"/>
      <c r="G139" s="4"/>
    </row>
    <row r="140" ht="12.75" customHeight="1">
      <c r="B140" s="26"/>
      <c r="C140" s="26"/>
      <c r="D140" s="26"/>
      <c r="G140" s="4"/>
    </row>
    <row r="141" ht="12.75" customHeight="1">
      <c r="B141" s="26"/>
      <c r="C141" s="26"/>
      <c r="D141" s="26"/>
      <c r="G141" s="4"/>
    </row>
    <row r="142" ht="12.75" customHeight="1">
      <c r="B142" s="26"/>
      <c r="C142" s="26"/>
      <c r="D142" s="26"/>
      <c r="G142" s="4"/>
    </row>
    <row r="143" ht="12.75" customHeight="1">
      <c r="B143" s="26"/>
      <c r="C143" s="26"/>
      <c r="D143" s="26"/>
      <c r="G143" s="4"/>
    </row>
    <row r="144" ht="12.75" customHeight="1">
      <c r="B144" s="26"/>
      <c r="C144" s="26"/>
      <c r="D144" s="26"/>
      <c r="G144" s="4"/>
    </row>
    <row r="145" ht="12.75" customHeight="1">
      <c r="B145" s="26"/>
      <c r="C145" s="26"/>
      <c r="D145" s="26"/>
      <c r="G145" s="4"/>
    </row>
    <row r="146" ht="12.75" customHeight="1">
      <c r="B146" s="26"/>
      <c r="C146" s="26"/>
      <c r="D146" s="26"/>
      <c r="G146" s="4"/>
    </row>
    <row r="147" ht="12.75" customHeight="1">
      <c r="B147" s="26"/>
      <c r="C147" s="26"/>
      <c r="D147" s="26"/>
      <c r="G147" s="4"/>
    </row>
    <row r="148" ht="12.75" customHeight="1">
      <c r="B148" s="26"/>
      <c r="C148" s="26"/>
      <c r="D148" s="26"/>
      <c r="G148" s="4"/>
    </row>
    <row r="149" ht="12.75" customHeight="1">
      <c r="B149" s="26"/>
      <c r="C149" s="26"/>
      <c r="D149" s="26"/>
      <c r="G149" s="4"/>
    </row>
    <row r="150" ht="12.75" customHeight="1">
      <c r="B150" s="26"/>
      <c r="C150" s="26"/>
      <c r="D150" s="26"/>
      <c r="G150" s="4"/>
    </row>
    <row r="151" ht="12.75" customHeight="1">
      <c r="B151" s="26"/>
      <c r="C151" s="26"/>
      <c r="D151" s="26"/>
      <c r="G151" s="4"/>
    </row>
    <row r="152" ht="12.75" customHeight="1">
      <c r="B152" s="26"/>
      <c r="C152" s="26"/>
      <c r="D152" s="26"/>
      <c r="G152" s="4"/>
    </row>
    <row r="153" ht="12.75" customHeight="1">
      <c r="B153" s="26"/>
      <c r="C153" s="26"/>
      <c r="D153" s="26"/>
      <c r="G153" s="4"/>
    </row>
    <row r="154" ht="12.75" customHeight="1">
      <c r="B154" s="26"/>
      <c r="C154" s="26"/>
      <c r="D154" s="26"/>
      <c r="G154" s="4"/>
    </row>
    <row r="155" ht="12.75" customHeight="1">
      <c r="B155" s="26"/>
      <c r="C155" s="26"/>
      <c r="D155" s="26"/>
      <c r="G155" s="4"/>
    </row>
    <row r="156" ht="12.75" customHeight="1">
      <c r="B156" s="26"/>
      <c r="C156" s="26"/>
      <c r="D156" s="26"/>
      <c r="G156" s="4"/>
    </row>
    <row r="157" ht="12.75" customHeight="1">
      <c r="B157" s="26"/>
      <c r="C157" s="26"/>
      <c r="D157" s="26"/>
      <c r="G157" s="4"/>
    </row>
    <row r="158" ht="12.75" customHeight="1">
      <c r="B158" s="26"/>
      <c r="C158" s="26"/>
      <c r="D158" s="26"/>
      <c r="G158" s="4"/>
    </row>
    <row r="159" ht="12.75" customHeight="1">
      <c r="B159" s="26"/>
      <c r="C159" s="26"/>
      <c r="D159" s="26"/>
      <c r="G159" s="4"/>
    </row>
    <row r="160" ht="12.75" customHeight="1">
      <c r="B160" s="26"/>
      <c r="C160" s="26"/>
      <c r="D160" s="26"/>
      <c r="G160" s="4"/>
    </row>
    <row r="161" ht="12.75" customHeight="1">
      <c r="B161" s="26"/>
      <c r="C161" s="26"/>
      <c r="D161" s="26"/>
      <c r="G161" s="4"/>
    </row>
    <row r="162" ht="12.75" customHeight="1">
      <c r="B162" s="26"/>
      <c r="C162" s="26"/>
      <c r="D162" s="26"/>
      <c r="G162" s="4"/>
    </row>
    <row r="163" ht="12.75" customHeight="1">
      <c r="B163" s="26"/>
      <c r="C163" s="26"/>
      <c r="D163" s="26"/>
      <c r="G163" s="4"/>
    </row>
    <row r="164" ht="12.75" customHeight="1">
      <c r="B164" s="26"/>
      <c r="C164" s="26"/>
      <c r="D164" s="26"/>
      <c r="G164" s="4"/>
    </row>
    <row r="165" ht="12.75" customHeight="1">
      <c r="B165" s="26"/>
      <c r="C165" s="26"/>
      <c r="D165" s="26"/>
      <c r="G165" s="4"/>
    </row>
    <row r="166" ht="12.75" customHeight="1">
      <c r="B166" s="26"/>
      <c r="C166" s="26"/>
      <c r="D166" s="26"/>
      <c r="G166" s="4"/>
    </row>
    <row r="167" ht="12.75" customHeight="1">
      <c r="B167" s="26"/>
      <c r="C167" s="26"/>
      <c r="D167" s="26"/>
      <c r="G167" s="4"/>
    </row>
    <row r="168" ht="12.75" customHeight="1">
      <c r="B168" s="26"/>
      <c r="C168" s="26"/>
      <c r="D168" s="26"/>
      <c r="G168" s="4"/>
    </row>
    <row r="169" ht="12.75" customHeight="1">
      <c r="B169" s="26"/>
      <c r="C169" s="26"/>
      <c r="D169" s="26"/>
      <c r="G169" s="4"/>
    </row>
    <row r="170" ht="12.75" customHeight="1">
      <c r="B170" s="26"/>
      <c r="C170" s="26"/>
      <c r="D170" s="26"/>
      <c r="G170" s="4"/>
    </row>
    <row r="171" ht="12.75" customHeight="1">
      <c r="B171" s="26"/>
      <c r="C171" s="26"/>
      <c r="D171" s="26"/>
      <c r="G171" s="4"/>
    </row>
    <row r="172" ht="12.75" customHeight="1">
      <c r="B172" s="26"/>
      <c r="C172" s="26"/>
      <c r="D172" s="26"/>
      <c r="G172" s="4"/>
    </row>
    <row r="173" ht="12.75" customHeight="1">
      <c r="B173" s="26"/>
      <c r="C173" s="26"/>
      <c r="D173" s="26"/>
      <c r="G173" s="4"/>
    </row>
    <row r="174" ht="12.75" customHeight="1">
      <c r="B174" s="26"/>
      <c r="C174" s="26"/>
      <c r="D174" s="26"/>
      <c r="G174" s="4"/>
    </row>
    <row r="175" ht="12.75" customHeight="1">
      <c r="B175" s="26"/>
      <c r="C175" s="26"/>
      <c r="D175" s="26"/>
      <c r="G175" s="4"/>
    </row>
    <row r="176" ht="12.75" customHeight="1">
      <c r="B176" s="26"/>
      <c r="C176" s="26"/>
      <c r="D176" s="26"/>
      <c r="G176" s="4"/>
    </row>
    <row r="177" ht="12.75" customHeight="1">
      <c r="B177" s="26"/>
      <c r="C177" s="26"/>
      <c r="D177" s="26"/>
      <c r="G177" s="4"/>
    </row>
    <row r="178" ht="12.75" customHeight="1">
      <c r="B178" s="26"/>
      <c r="C178" s="26"/>
      <c r="D178" s="26"/>
      <c r="G178" s="4"/>
    </row>
    <row r="179" ht="12.75" customHeight="1">
      <c r="B179" s="26"/>
      <c r="C179" s="26"/>
      <c r="D179" s="26"/>
      <c r="G179" s="4"/>
    </row>
    <row r="180" ht="12.75" customHeight="1">
      <c r="B180" s="26"/>
      <c r="C180" s="26"/>
      <c r="D180" s="26"/>
      <c r="G180" s="4"/>
    </row>
    <row r="181" ht="12.75" customHeight="1">
      <c r="B181" s="26"/>
      <c r="C181" s="26"/>
      <c r="D181" s="26"/>
      <c r="G181" s="4"/>
    </row>
    <row r="182" ht="12.75" customHeight="1">
      <c r="B182" s="26"/>
      <c r="C182" s="26"/>
      <c r="D182" s="26"/>
      <c r="G182" s="4"/>
    </row>
    <row r="183" ht="12.75" customHeight="1">
      <c r="B183" s="26"/>
      <c r="C183" s="26"/>
      <c r="D183" s="26"/>
      <c r="G183" s="4"/>
    </row>
    <row r="184" ht="12.75" customHeight="1">
      <c r="B184" s="26"/>
      <c r="C184" s="26"/>
      <c r="D184" s="26"/>
      <c r="G184" s="4"/>
    </row>
    <row r="185" ht="12.75" customHeight="1">
      <c r="B185" s="26"/>
      <c r="C185" s="26"/>
      <c r="D185" s="26"/>
      <c r="G185" s="4"/>
    </row>
    <row r="186" ht="12.75" customHeight="1">
      <c r="B186" s="26"/>
      <c r="C186" s="26"/>
      <c r="D186" s="26"/>
      <c r="G186" s="4"/>
    </row>
    <row r="187" ht="12.75" customHeight="1">
      <c r="B187" s="26"/>
      <c r="C187" s="26"/>
      <c r="D187" s="26"/>
      <c r="G187" s="4"/>
    </row>
    <row r="188" ht="12.75" customHeight="1">
      <c r="B188" s="26"/>
      <c r="C188" s="26"/>
      <c r="D188" s="26"/>
      <c r="G188" s="4"/>
    </row>
    <row r="189" ht="12.75" customHeight="1">
      <c r="B189" s="26"/>
      <c r="C189" s="26"/>
      <c r="D189" s="26"/>
      <c r="G189" s="4"/>
    </row>
    <row r="190" ht="12.75" customHeight="1">
      <c r="B190" s="26"/>
      <c r="C190" s="26"/>
      <c r="D190" s="26"/>
      <c r="G190" s="4"/>
    </row>
    <row r="191" ht="12.75" customHeight="1">
      <c r="B191" s="26"/>
      <c r="C191" s="26"/>
      <c r="D191" s="26"/>
      <c r="G191" s="4"/>
    </row>
    <row r="192" ht="12.75" customHeight="1">
      <c r="B192" s="26"/>
      <c r="C192" s="26"/>
      <c r="D192" s="26"/>
      <c r="G192" s="4"/>
    </row>
    <row r="193" ht="12.75" customHeight="1">
      <c r="B193" s="26"/>
      <c r="C193" s="26"/>
      <c r="D193" s="26"/>
      <c r="G193" s="4"/>
    </row>
    <row r="194" ht="12.75" customHeight="1">
      <c r="B194" s="26"/>
      <c r="C194" s="26"/>
      <c r="D194" s="26"/>
      <c r="G194" s="4"/>
    </row>
    <row r="195" ht="12.75" customHeight="1">
      <c r="B195" s="26"/>
      <c r="C195" s="26"/>
      <c r="D195" s="26"/>
      <c r="G195" s="4"/>
    </row>
    <row r="196" ht="12.75" customHeight="1">
      <c r="B196" s="26"/>
      <c r="C196" s="26"/>
      <c r="D196" s="26"/>
      <c r="G196" s="4"/>
    </row>
    <row r="197" ht="12.75" customHeight="1">
      <c r="B197" s="26"/>
      <c r="C197" s="26"/>
      <c r="D197" s="26"/>
      <c r="G197" s="4"/>
    </row>
    <row r="198" ht="12.75" customHeight="1">
      <c r="B198" s="26"/>
      <c r="C198" s="26"/>
      <c r="D198" s="26"/>
      <c r="G198" s="4"/>
    </row>
    <row r="199" ht="12.75" customHeight="1">
      <c r="B199" s="26"/>
      <c r="C199" s="26"/>
      <c r="D199" s="26"/>
      <c r="G199" s="4"/>
    </row>
    <row r="200" ht="12.75" customHeight="1">
      <c r="B200" s="26"/>
      <c r="C200" s="26"/>
      <c r="D200" s="26"/>
      <c r="G200" s="4"/>
    </row>
    <row r="201" ht="12.75" customHeight="1">
      <c r="B201" s="26"/>
      <c r="C201" s="26"/>
      <c r="D201" s="26"/>
      <c r="G201" s="4"/>
    </row>
    <row r="202" ht="12.75" customHeight="1">
      <c r="B202" s="26"/>
      <c r="C202" s="26"/>
      <c r="D202" s="26"/>
      <c r="G202" s="4"/>
    </row>
    <row r="203" ht="12.75" customHeight="1">
      <c r="B203" s="26"/>
      <c r="C203" s="26"/>
      <c r="D203" s="26"/>
      <c r="G203" s="4"/>
    </row>
    <row r="204" ht="12.75" customHeight="1">
      <c r="B204" s="26"/>
      <c r="C204" s="26"/>
      <c r="D204" s="26"/>
      <c r="G204" s="4"/>
    </row>
    <row r="205" ht="12.75" customHeight="1">
      <c r="B205" s="26"/>
      <c r="C205" s="26"/>
      <c r="D205" s="26"/>
      <c r="G205" s="4"/>
    </row>
    <row r="206" ht="12.75" customHeight="1">
      <c r="B206" s="26"/>
      <c r="C206" s="26"/>
      <c r="D206" s="26"/>
      <c r="G206" s="4"/>
    </row>
    <row r="207" ht="12.75" customHeight="1">
      <c r="B207" s="26"/>
      <c r="C207" s="26"/>
      <c r="D207" s="26"/>
      <c r="G207" s="4"/>
    </row>
    <row r="208" ht="12.75" customHeight="1">
      <c r="B208" s="26"/>
      <c r="C208" s="26"/>
      <c r="D208" s="26"/>
      <c r="G208" s="4"/>
    </row>
    <row r="209" ht="12.75" customHeight="1">
      <c r="B209" s="26"/>
      <c r="C209" s="26"/>
      <c r="D209" s="26"/>
      <c r="G209" s="4"/>
    </row>
    <row r="210" ht="12.75" customHeight="1">
      <c r="B210" s="26"/>
      <c r="C210" s="26"/>
      <c r="D210" s="26"/>
      <c r="G210" s="4"/>
    </row>
    <row r="211" ht="12.75" customHeight="1">
      <c r="B211" s="26"/>
      <c r="C211" s="26"/>
      <c r="D211" s="26"/>
      <c r="G211" s="4"/>
    </row>
    <row r="212" ht="12.75" customHeight="1">
      <c r="B212" s="26"/>
      <c r="C212" s="26"/>
      <c r="D212" s="26"/>
      <c r="G212" s="4"/>
    </row>
    <row r="213" ht="12.75" customHeight="1">
      <c r="B213" s="26"/>
      <c r="C213" s="26"/>
      <c r="D213" s="26"/>
      <c r="G213" s="4"/>
    </row>
    <row r="214" ht="12.75" customHeight="1">
      <c r="B214" s="26"/>
      <c r="C214" s="26"/>
      <c r="D214" s="26"/>
      <c r="G214" s="4"/>
    </row>
    <row r="215" ht="12.75" customHeight="1">
      <c r="B215" s="26"/>
      <c r="C215" s="26"/>
      <c r="D215" s="26"/>
      <c r="G215" s="4"/>
    </row>
    <row r="216" ht="12.75" customHeight="1">
      <c r="B216" s="26"/>
      <c r="C216" s="26"/>
      <c r="D216" s="26"/>
      <c r="G216" s="4"/>
    </row>
    <row r="217" ht="12.75" customHeight="1">
      <c r="B217" s="26"/>
      <c r="C217" s="26"/>
      <c r="D217" s="26"/>
      <c r="G217" s="4"/>
    </row>
    <row r="218" ht="12.75" customHeight="1">
      <c r="B218" s="26"/>
      <c r="C218" s="26"/>
      <c r="D218" s="26"/>
      <c r="G218" s="4"/>
    </row>
    <row r="219" ht="12.75" customHeight="1">
      <c r="B219" s="26"/>
      <c r="C219" s="26"/>
      <c r="D219" s="26"/>
      <c r="G219" s="4"/>
    </row>
    <row r="220" ht="12.75" customHeight="1">
      <c r="B220" s="26"/>
      <c r="C220" s="26"/>
      <c r="D220" s="26"/>
      <c r="G220" s="4"/>
    </row>
    <row r="221" ht="12.75" customHeight="1">
      <c r="B221" s="26"/>
      <c r="C221" s="26"/>
      <c r="D221" s="26"/>
      <c r="G221" s="4"/>
    </row>
    <row r="222" ht="12.75" customHeight="1">
      <c r="B222" s="26"/>
      <c r="C222" s="26"/>
      <c r="D222" s="26"/>
      <c r="G222" s="4"/>
    </row>
    <row r="223" ht="12.75" customHeight="1">
      <c r="B223" s="26"/>
      <c r="C223" s="26"/>
      <c r="D223" s="26"/>
      <c r="G223" s="4"/>
    </row>
    <row r="224" ht="12.75" customHeight="1">
      <c r="B224" s="26"/>
      <c r="C224" s="26"/>
      <c r="D224" s="26"/>
      <c r="G224" s="4"/>
    </row>
    <row r="225" ht="12.75" customHeight="1">
      <c r="B225" s="26"/>
      <c r="C225" s="26"/>
      <c r="D225" s="26"/>
      <c r="G225" s="4"/>
    </row>
    <row r="226" ht="12.75" customHeight="1">
      <c r="B226" s="26"/>
      <c r="C226" s="26"/>
      <c r="D226" s="26"/>
      <c r="G226" s="4"/>
    </row>
    <row r="227" ht="12.75" customHeight="1">
      <c r="B227" s="26"/>
      <c r="C227" s="26"/>
      <c r="D227" s="26"/>
      <c r="G227" s="4"/>
    </row>
    <row r="228" ht="12.75" customHeight="1">
      <c r="B228" s="26"/>
      <c r="C228" s="26"/>
      <c r="D228" s="26"/>
      <c r="G228" s="4"/>
    </row>
    <row r="229" ht="12.75" customHeight="1">
      <c r="B229" s="26"/>
      <c r="C229" s="26"/>
      <c r="D229" s="26"/>
      <c r="G229" s="4"/>
    </row>
    <row r="230" ht="12.75" customHeight="1">
      <c r="B230" s="26"/>
      <c r="C230" s="26"/>
      <c r="D230" s="26"/>
      <c r="G230" s="4"/>
    </row>
    <row r="231" ht="12.75" customHeight="1">
      <c r="B231" s="26"/>
      <c r="C231" s="26"/>
      <c r="D231" s="26"/>
      <c r="G231" s="4"/>
    </row>
    <row r="232" ht="12.75" customHeight="1">
      <c r="B232" s="26"/>
      <c r="C232" s="26"/>
      <c r="D232" s="26"/>
      <c r="G232" s="4"/>
    </row>
    <row r="233" ht="12.75" customHeight="1">
      <c r="B233" s="26"/>
      <c r="C233" s="26"/>
      <c r="D233" s="26"/>
      <c r="G233" s="4"/>
    </row>
    <row r="234" ht="12.75" customHeight="1">
      <c r="B234" s="26"/>
      <c r="C234" s="26"/>
      <c r="D234" s="26"/>
      <c r="G234" s="4"/>
    </row>
    <row r="235" ht="12.75" customHeight="1">
      <c r="B235" s="26"/>
      <c r="C235" s="26"/>
      <c r="D235" s="26"/>
      <c r="G235" s="4"/>
    </row>
    <row r="236" ht="12.75" customHeight="1">
      <c r="B236" s="26"/>
      <c r="C236" s="26"/>
      <c r="D236" s="26"/>
      <c r="G236" s="4"/>
    </row>
    <row r="237" ht="12.75" customHeight="1">
      <c r="B237" s="26"/>
      <c r="C237" s="26"/>
      <c r="D237" s="26"/>
      <c r="G237" s="4"/>
    </row>
    <row r="238" ht="12.75" customHeight="1">
      <c r="B238" s="26"/>
      <c r="C238" s="26"/>
      <c r="D238" s="26"/>
      <c r="G238" s="4"/>
    </row>
    <row r="239" ht="12.75" customHeight="1">
      <c r="B239" s="26"/>
      <c r="C239" s="26"/>
      <c r="D239" s="26"/>
      <c r="G239" s="4"/>
    </row>
    <row r="240" ht="12.75" customHeight="1">
      <c r="B240" s="26"/>
      <c r="C240" s="26"/>
      <c r="D240" s="26"/>
      <c r="G240" s="4"/>
    </row>
    <row r="241" ht="12.75" customHeight="1">
      <c r="B241" s="26"/>
      <c r="C241" s="26"/>
      <c r="D241" s="26"/>
      <c r="G241" s="4"/>
    </row>
    <row r="242" ht="12.75" customHeight="1">
      <c r="B242" s="26"/>
      <c r="C242" s="26"/>
      <c r="D242" s="26"/>
      <c r="G242" s="4"/>
    </row>
    <row r="243" ht="12.75" customHeight="1">
      <c r="B243" s="26"/>
      <c r="C243" s="26"/>
      <c r="D243" s="26"/>
      <c r="G243" s="4"/>
    </row>
    <row r="244" ht="12.75" customHeight="1">
      <c r="B244" s="26"/>
      <c r="C244" s="26"/>
      <c r="D244" s="26"/>
      <c r="G244" s="4"/>
    </row>
    <row r="245" ht="12.75" customHeight="1">
      <c r="B245" s="26"/>
      <c r="C245" s="26"/>
      <c r="D245" s="26"/>
      <c r="G245" s="4"/>
    </row>
    <row r="246" ht="12.75" customHeight="1">
      <c r="B246" s="26"/>
      <c r="C246" s="26"/>
      <c r="D246" s="26"/>
      <c r="G246" s="4"/>
    </row>
    <row r="247" ht="12.75" customHeight="1">
      <c r="B247" s="26"/>
      <c r="C247" s="26"/>
      <c r="D247" s="26"/>
      <c r="G247" s="4"/>
    </row>
    <row r="248" ht="12.75" customHeight="1">
      <c r="B248" s="26"/>
      <c r="C248" s="26"/>
      <c r="D248" s="26"/>
      <c r="G248" s="4"/>
    </row>
    <row r="249" ht="12.75" customHeight="1">
      <c r="B249" s="26"/>
      <c r="C249" s="26"/>
      <c r="D249" s="26"/>
      <c r="G249" s="4"/>
    </row>
    <row r="250" ht="12.75" customHeight="1">
      <c r="B250" s="26"/>
      <c r="C250" s="26"/>
      <c r="D250" s="26"/>
      <c r="G250" s="4"/>
    </row>
    <row r="251" ht="12.75" customHeight="1">
      <c r="B251" s="26"/>
      <c r="C251" s="26"/>
      <c r="D251" s="26"/>
      <c r="G251" s="4"/>
    </row>
    <row r="252" ht="12.75" customHeight="1">
      <c r="B252" s="26"/>
      <c r="C252" s="26"/>
      <c r="D252" s="26"/>
      <c r="G252" s="4"/>
    </row>
    <row r="253" ht="12.75" customHeight="1">
      <c r="B253" s="26"/>
      <c r="C253" s="26"/>
      <c r="D253" s="26"/>
      <c r="G253" s="4"/>
    </row>
    <row r="254" ht="12.75" customHeight="1">
      <c r="B254" s="26"/>
      <c r="C254" s="26"/>
      <c r="D254" s="26"/>
      <c r="G254" s="4"/>
    </row>
    <row r="255" ht="12.75" customHeight="1">
      <c r="B255" s="26"/>
      <c r="C255" s="26"/>
      <c r="D255" s="26"/>
      <c r="G255" s="4"/>
    </row>
    <row r="256" ht="12.75" customHeight="1">
      <c r="B256" s="26"/>
      <c r="C256" s="26"/>
      <c r="D256" s="26"/>
      <c r="G256" s="4"/>
    </row>
    <row r="257" ht="12.75" customHeight="1">
      <c r="B257" s="26"/>
      <c r="C257" s="26"/>
      <c r="D257" s="26"/>
      <c r="G257" s="4"/>
    </row>
    <row r="258" ht="12.75" customHeight="1">
      <c r="B258" s="26"/>
      <c r="C258" s="26"/>
      <c r="D258" s="26"/>
      <c r="G258" s="4"/>
    </row>
    <row r="259" ht="12.75" customHeight="1">
      <c r="B259" s="26"/>
      <c r="C259" s="26"/>
      <c r="D259" s="26"/>
      <c r="G259" s="4"/>
    </row>
    <row r="260" ht="12.75" customHeight="1">
      <c r="B260" s="26"/>
      <c r="C260" s="26"/>
      <c r="D260" s="26"/>
      <c r="G260" s="4"/>
    </row>
    <row r="261" ht="12.75" customHeight="1">
      <c r="B261" s="26"/>
      <c r="C261" s="26"/>
      <c r="D261" s="26"/>
      <c r="G261" s="4"/>
    </row>
    <row r="262" ht="12.75" customHeight="1">
      <c r="B262" s="26"/>
      <c r="C262" s="26"/>
      <c r="D262" s="26"/>
      <c r="G262" s="4"/>
    </row>
    <row r="263" ht="12.75" customHeight="1">
      <c r="B263" s="26"/>
      <c r="C263" s="26"/>
      <c r="D263" s="26"/>
      <c r="G263" s="4"/>
    </row>
    <row r="264" ht="12.75" customHeight="1">
      <c r="B264" s="26"/>
      <c r="C264" s="26"/>
      <c r="D264" s="26"/>
      <c r="G264" s="4"/>
    </row>
    <row r="265" ht="12.75" customHeight="1">
      <c r="B265" s="26"/>
      <c r="C265" s="26"/>
      <c r="D265" s="26"/>
      <c r="G265" s="4"/>
    </row>
    <row r="266" ht="12.75" customHeight="1">
      <c r="B266" s="26"/>
      <c r="C266" s="26"/>
      <c r="D266" s="26"/>
      <c r="G266" s="4"/>
    </row>
    <row r="267" ht="12.75" customHeight="1">
      <c r="B267" s="26"/>
      <c r="C267" s="26"/>
      <c r="D267" s="26"/>
      <c r="G267" s="4"/>
    </row>
    <row r="268" ht="12.75" customHeight="1">
      <c r="B268" s="26"/>
      <c r="C268" s="26"/>
      <c r="D268" s="26"/>
      <c r="G268" s="4"/>
    </row>
    <row r="269" ht="12.75" customHeight="1">
      <c r="B269" s="26"/>
      <c r="C269" s="26"/>
      <c r="D269" s="26"/>
      <c r="G269" s="4"/>
    </row>
    <row r="270" ht="12.75" customHeight="1">
      <c r="B270" s="26"/>
      <c r="C270" s="26"/>
      <c r="D270" s="26"/>
      <c r="G270" s="4"/>
    </row>
    <row r="271" ht="12.75" customHeight="1">
      <c r="B271" s="26"/>
      <c r="C271" s="26"/>
      <c r="D271" s="26"/>
      <c r="G271" s="4"/>
    </row>
    <row r="272" ht="12.75" customHeight="1">
      <c r="B272" s="26"/>
      <c r="C272" s="26"/>
      <c r="D272" s="26"/>
      <c r="G272" s="4"/>
    </row>
    <row r="273" ht="12.75" customHeight="1">
      <c r="B273" s="26"/>
      <c r="C273" s="26"/>
      <c r="D273" s="26"/>
      <c r="G273" s="4"/>
    </row>
    <row r="274" ht="12.75" customHeight="1">
      <c r="B274" s="26"/>
      <c r="C274" s="26"/>
      <c r="D274" s="26"/>
      <c r="G274" s="4"/>
    </row>
    <row r="275" ht="12.75" customHeight="1">
      <c r="B275" s="26"/>
      <c r="C275" s="26"/>
      <c r="D275" s="26"/>
      <c r="G275" s="4"/>
    </row>
    <row r="276" ht="12.75" customHeight="1">
      <c r="B276" s="26"/>
      <c r="C276" s="26"/>
      <c r="D276" s="26"/>
      <c r="G276" s="4"/>
    </row>
    <row r="277" ht="12.75" customHeight="1">
      <c r="B277" s="26"/>
      <c r="C277" s="26"/>
      <c r="D277" s="26"/>
      <c r="G277" s="4"/>
    </row>
    <row r="278" ht="12.75" customHeight="1">
      <c r="B278" s="26"/>
      <c r="C278" s="26"/>
      <c r="D278" s="26"/>
      <c r="G278" s="4"/>
    </row>
    <row r="279" ht="12.75" customHeight="1">
      <c r="B279" s="26"/>
      <c r="C279" s="26"/>
      <c r="D279" s="26"/>
      <c r="G279" s="4"/>
    </row>
    <row r="280" ht="12.75" customHeight="1">
      <c r="B280" s="26"/>
      <c r="C280" s="26"/>
      <c r="D280" s="26"/>
      <c r="G280" s="4"/>
    </row>
    <row r="281" ht="12.75" customHeight="1">
      <c r="B281" s="26"/>
      <c r="C281" s="26"/>
      <c r="D281" s="26"/>
      <c r="G281" s="4"/>
    </row>
    <row r="282" ht="12.75" customHeight="1">
      <c r="B282" s="26"/>
      <c r="C282" s="26"/>
      <c r="D282" s="26"/>
      <c r="G282" s="4"/>
    </row>
    <row r="283" ht="12.75" customHeight="1">
      <c r="B283" s="26"/>
      <c r="C283" s="26"/>
      <c r="D283" s="26"/>
      <c r="G283" s="4"/>
    </row>
    <row r="284" ht="12.75" customHeight="1">
      <c r="B284" s="26"/>
      <c r="C284" s="26"/>
      <c r="D284" s="26"/>
      <c r="G284" s="4"/>
    </row>
    <row r="285" ht="12.75" customHeight="1">
      <c r="B285" s="26"/>
      <c r="C285" s="26"/>
      <c r="D285" s="26"/>
      <c r="G285" s="4"/>
    </row>
    <row r="286" ht="12.75" customHeight="1">
      <c r="B286" s="26"/>
      <c r="C286" s="26"/>
      <c r="D286" s="26"/>
      <c r="G286" s="4"/>
    </row>
    <row r="287" ht="12.75" customHeight="1">
      <c r="B287" s="26"/>
      <c r="C287" s="26"/>
      <c r="D287" s="26"/>
      <c r="G287" s="4"/>
    </row>
    <row r="288" ht="12.75" customHeight="1">
      <c r="B288" s="26"/>
      <c r="C288" s="26"/>
      <c r="D288" s="26"/>
      <c r="G288" s="4"/>
    </row>
    <row r="289" ht="12.75" customHeight="1">
      <c r="B289" s="26"/>
      <c r="C289" s="26"/>
      <c r="D289" s="26"/>
      <c r="G289" s="4"/>
    </row>
    <row r="290" ht="12.75" customHeight="1">
      <c r="B290" s="26"/>
      <c r="C290" s="26"/>
      <c r="D290" s="26"/>
      <c r="G290" s="4"/>
    </row>
    <row r="291" ht="12.75" customHeight="1">
      <c r="B291" s="26"/>
      <c r="C291" s="26"/>
      <c r="D291" s="26"/>
      <c r="G291" s="4"/>
    </row>
    <row r="292" ht="12.75" customHeight="1">
      <c r="B292" s="26"/>
      <c r="C292" s="26"/>
      <c r="D292" s="26"/>
      <c r="G292" s="4"/>
    </row>
    <row r="293" ht="12.75" customHeight="1">
      <c r="B293" s="26"/>
      <c r="C293" s="26"/>
      <c r="D293" s="26"/>
      <c r="G293" s="4"/>
    </row>
    <row r="294" ht="12.75" customHeight="1">
      <c r="B294" s="26"/>
      <c r="C294" s="26"/>
      <c r="D294" s="26"/>
      <c r="G294" s="4"/>
    </row>
    <row r="295" ht="12.75" customHeight="1">
      <c r="B295" s="26"/>
      <c r="C295" s="26"/>
      <c r="D295" s="26"/>
      <c r="G295" s="4"/>
    </row>
    <row r="296" ht="12.75" customHeight="1">
      <c r="B296" s="26"/>
      <c r="C296" s="26"/>
      <c r="D296" s="26"/>
      <c r="G296" s="4"/>
    </row>
    <row r="297" ht="12.75" customHeight="1">
      <c r="B297" s="26"/>
      <c r="C297" s="26"/>
      <c r="D297" s="26"/>
      <c r="G297" s="4"/>
    </row>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F68:F69"/>
    <mergeCell ref="F73:F76"/>
    <mergeCell ref="F79:F82"/>
    <mergeCell ref="F84:F89"/>
    <mergeCell ref="F93:F94"/>
    <mergeCell ref="A1:E1"/>
    <mergeCell ref="A2:E2"/>
    <mergeCell ref="A3:E3"/>
    <mergeCell ref="A4:E4"/>
    <mergeCell ref="F40:F49"/>
    <mergeCell ref="F57:F58"/>
    <mergeCell ref="F65:F67"/>
  </mergeCells>
  <dataValidations>
    <dataValidation type="list" allowBlank="1" showErrorMessage="1" sqref="B6">
      <formula1>"Sim,Não"</formula1>
    </dataValidation>
    <dataValidation type="list" allowBlank="1" showErrorMessage="1" sqref="B9:B18 B21:B28 B31:B34 B37:B48 B50:B54 B56:B62 B64:B68 B70:B76 B78:B81 B83:B88 B91:B94">
      <formula1>"Sim,Não,Parcialmente,N/A"</formula1>
    </dataValidation>
  </dataValidations>
  <printOptions/>
  <pageMargins bottom="1.025" footer="0.0" header="0.0" left="0.7875" right="0.7875" top="1.025"/>
  <pageSetup paperSize="9" orientation="portrait"/>
  <headerFooter>
    <oddHeader>&amp;C&amp;A</oddHeader>
    <oddFooter>&amp;CPágina &amp;P</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hidden="1" min="1" max="1" width="123.29"/>
    <col customWidth="1" min="2" max="2" width="123.29"/>
    <col customWidth="1" min="3" max="3" width="14.86"/>
    <col customWidth="1" min="4" max="4" width="13.71"/>
    <col customWidth="1" min="5" max="5" width="32.86"/>
    <col customWidth="1" min="6" max="24" width="11.57"/>
  </cols>
  <sheetData>
    <row r="1" ht="12.75" customHeight="1">
      <c r="A1" s="22" t="s">
        <v>115</v>
      </c>
      <c r="B1" s="22" t="s">
        <v>116</v>
      </c>
      <c r="C1" s="23"/>
      <c r="D1" s="24"/>
      <c r="E1" s="26"/>
      <c r="F1" s="26"/>
      <c r="G1" s="26"/>
      <c r="H1" s="26"/>
      <c r="I1" s="26"/>
      <c r="J1" s="26"/>
      <c r="K1" s="26"/>
      <c r="L1" s="26"/>
      <c r="M1" s="26"/>
      <c r="N1" s="26"/>
      <c r="O1" s="26"/>
      <c r="P1" s="26"/>
      <c r="Q1" s="26"/>
      <c r="R1" s="26"/>
      <c r="S1" s="26"/>
      <c r="T1" s="26"/>
      <c r="U1" s="26"/>
      <c r="V1" s="26"/>
      <c r="W1" s="26"/>
      <c r="X1" s="26"/>
    </row>
    <row r="2" ht="47.25" customHeight="1">
      <c r="A2" s="8" t="s">
        <v>117</v>
      </c>
      <c r="B2" s="8" t="s">
        <v>117</v>
      </c>
      <c r="C2" s="10" t="s">
        <v>118</v>
      </c>
      <c r="D2" s="10" t="s">
        <v>119</v>
      </c>
    </row>
    <row r="3" ht="12.75" customHeight="1">
      <c r="A3" s="13" t="s">
        <v>120</v>
      </c>
      <c r="B3" s="13" t="s">
        <v>120</v>
      </c>
      <c r="C3" s="14">
        <v>2.0</v>
      </c>
      <c r="D3" s="15">
        <v>2.0</v>
      </c>
    </row>
    <row r="4" ht="12.75" customHeight="1">
      <c r="A4" s="13" t="s">
        <v>121</v>
      </c>
      <c r="B4" s="13" t="s">
        <v>121</v>
      </c>
      <c r="C4" s="14">
        <v>3.0</v>
      </c>
      <c r="D4" s="15">
        <v>2.0</v>
      </c>
    </row>
    <row r="5" ht="12.75" customHeight="1">
      <c r="A5" s="13" t="s">
        <v>122</v>
      </c>
      <c r="B5" s="13" t="s">
        <v>122</v>
      </c>
      <c r="C5" s="14">
        <v>3.0</v>
      </c>
      <c r="D5" s="15">
        <v>2.0</v>
      </c>
    </row>
    <row r="6" ht="12.75" customHeight="1">
      <c r="A6" s="13" t="s">
        <v>123</v>
      </c>
      <c r="B6" s="13" t="s">
        <v>123</v>
      </c>
      <c r="C6" s="14">
        <v>-10.0</v>
      </c>
      <c r="D6" s="15">
        <v>-10.0</v>
      </c>
    </row>
    <row r="7" ht="12.75" customHeight="1">
      <c r="A7" s="20" t="s">
        <v>124</v>
      </c>
      <c r="B7" s="20" t="s">
        <v>124</v>
      </c>
      <c r="C7" s="15">
        <v>4.0</v>
      </c>
      <c r="D7" s="15">
        <v>4.0</v>
      </c>
    </row>
    <row r="8" ht="12.75" customHeight="1">
      <c r="A8" s="20" t="s">
        <v>125</v>
      </c>
      <c r="B8" s="20" t="s">
        <v>125</v>
      </c>
      <c r="C8" s="15">
        <v>2.0</v>
      </c>
      <c r="D8" s="15">
        <v>2.0</v>
      </c>
    </row>
    <row r="9" ht="12.75" customHeight="1">
      <c r="A9" s="13" t="s">
        <v>126</v>
      </c>
      <c r="B9" s="13" t="s">
        <v>126</v>
      </c>
      <c r="C9" s="14">
        <v>2.0</v>
      </c>
      <c r="D9" s="15">
        <v>2.0</v>
      </c>
    </row>
    <row r="10" ht="12.75" customHeight="1">
      <c r="A10" s="13" t="s">
        <v>127</v>
      </c>
      <c r="B10" s="13" t="s">
        <v>127</v>
      </c>
      <c r="C10" s="14">
        <v>2.0</v>
      </c>
      <c r="D10" s="15">
        <v>2.0</v>
      </c>
    </row>
    <row r="11" ht="12.75" customHeight="1">
      <c r="A11" s="13" t="s">
        <v>128</v>
      </c>
      <c r="B11" s="13" t="s">
        <v>128</v>
      </c>
      <c r="C11" s="14">
        <v>2.0</v>
      </c>
      <c r="D11" s="15">
        <v>2.0</v>
      </c>
    </row>
    <row r="12" ht="12.75" customHeight="1">
      <c r="A12" s="60"/>
      <c r="B12" s="73" t="s">
        <v>129</v>
      </c>
      <c r="C12" s="14">
        <v>0.0</v>
      </c>
      <c r="D12" s="15">
        <v>2.0</v>
      </c>
    </row>
    <row r="13" ht="12.75" customHeight="1">
      <c r="A13" s="22"/>
      <c r="B13" s="22"/>
      <c r="C13" s="23">
        <f t="shared" ref="C13:D13" si="1">SUM(C3:C12)</f>
        <v>10</v>
      </c>
      <c r="D13" s="24">
        <f t="shared" si="1"/>
        <v>10</v>
      </c>
      <c r="E13" s="26"/>
      <c r="F13" s="26"/>
      <c r="G13" s="26"/>
      <c r="H13" s="26"/>
      <c r="I13" s="26"/>
      <c r="J13" s="26"/>
      <c r="K13" s="26"/>
      <c r="L13" s="26"/>
      <c r="M13" s="26"/>
      <c r="N13" s="26"/>
      <c r="O13" s="26"/>
      <c r="P13" s="26"/>
      <c r="Q13" s="26"/>
      <c r="R13" s="26"/>
      <c r="S13" s="26"/>
      <c r="T13" s="26"/>
      <c r="U13" s="26"/>
      <c r="V13" s="26"/>
      <c r="W13" s="26"/>
      <c r="X13" s="26"/>
    </row>
    <row r="14" ht="21.75" customHeight="1">
      <c r="A14" s="8" t="s">
        <v>130</v>
      </c>
      <c r="B14" s="8" t="s">
        <v>130</v>
      </c>
      <c r="C14" s="27"/>
      <c r="D14" s="28"/>
    </row>
    <row r="15" ht="12.75" customHeight="1">
      <c r="A15" s="13" t="s">
        <v>131</v>
      </c>
      <c r="B15" s="13" t="s">
        <v>131</v>
      </c>
      <c r="C15" s="14">
        <v>2.0</v>
      </c>
      <c r="D15" s="15">
        <v>1.3</v>
      </c>
    </row>
    <row r="16" ht="12.75" customHeight="1">
      <c r="A16" s="13" t="s">
        <v>132</v>
      </c>
      <c r="B16" s="13" t="s">
        <v>132</v>
      </c>
      <c r="C16" s="14">
        <v>2.0</v>
      </c>
      <c r="D16" s="15">
        <v>1.3</v>
      </c>
    </row>
    <row r="17" ht="12.75" customHeight="1">
      <c r="A17" s="13" t="s">
        <v>133</v>
      </c>
      <c r="B17" s="13" t="s">
        <v>133</v>
      </c>
      <c r="C17" s="14">
        <v>2.0</v>
      </c>
      <c r="D17" s="15">
        <v>1.3</v>
      </c>
    </row>
    <row r="18" ht="12.75" customHeight="1">
      <c r="A18" s="13" t="s">
        <v>134</v>
      </c>
      <c r="B18" s="13" t="s">
        <v>134</v>
      </c>
      <c r="C18" s="14">
        <v>2.0</v>
      </c>
      <c r="D18" s="15">
        <v>1.2</v>
      </c>
    </row>
    <row r="19" ht="12.75" customHeight="1">
      <c r="A19" s="13" t="s">
        <v>135</v>
      </c>
      <c r="B19" s="13" t="s">
        <v>135</v>
      </c>
      <c r="C19" s="14">
        <v>2.0</v>
      </c>
      <c r="D19" s="15">
        <v>1.2</v>
      </c>
    </row>
    <row r="20" ht="12.75" customHeight="1">
      <c r="A20" s="60"/>
      <c r="B20" s="60" t="s">
        <v>136</v>
      </c>
      <c r="C20" s="14">
        <v>0.0</v>
      </c>
      <c r="D20" s="15">
        <v>1.3</v>
      </c>
    </row>
    <row r="21" ht="12.75" customHeight="1">
      <c r="A21" s="60"/>
      <c r="B21" s="60" t="s">
        <v>137</v>
      </c>
      <c r="C21" s="14">
        <v>0.0</v>
      </c>
      <c r="D21" s="15">
        <v>1.2</v>
      </c>
    </row>
    <row r="22" ht="12.75" customHeight="1">
      <c r="A22" s="60"/>
      <c r="B22" s="60" t="s">
        <v>138</v>
      </c>
      <c r="C22" s="14">
        <v>0.0</v>
      </c>
      <c r="D22" s="15">
        <v>1.2</v>
      </c>
    </row>
    <row r="23" ht="12.75" customHeight="1">
      <c r="A23" s="22"/>
      <c r="B23" s="22"/>
      <c r="C23" s="23">
        <f t="shared" ref="C23:D23" si="2">SUM(C15:C22)</f>
        <v>10</v>
      </c>
      <c r="D23" s="24">
        <f t="shared" si="2"/>
        <v>10</v>
      </c>
      <c r="E23" s="26"/>
      <c r="F23" s="26"/>
      <c r="G23" s="26"/>
      <c r="H23" s="26"/>
      <c r="I23" s="26"/>
      <c r="J23" s="26"/>
      <c r="K23" s="26"/>
      <c r="L23" s="26"/>
      <c r="M23" s="26"/>
      <c r="N23" s="26"/>
      <c r="O23" s="26"/>
      <c r="P23" s="26"/>
      <c r="Q23" s="26"/>
      <c r="R23" s="26"/>
      <c r="S23" s="26"/>
      <c r="T23" s="26"/>
      <c r="U23" s="26"/>
      <c r="V23" s="26"/>
      <c r="W23" s="26"/>
      <c r="X23" s="26"/>
    </row>
    <row r="24" ht="19.5" customHeight="1">
      <c r="A24" s="8" t="s">
        <v>139</v>
      </c>
      <c r="B24" s="8" t="s">
        <v>139</v>
      </c>
      <c r="C24" s="27"/>
      <c r="D24" s="28"/>
    </row>
    <row r="25" ht="12.75" customHeight="1">
      <c r="A25" s="13" t="s">
        <v>140</v>
      </c>
      <c r="B25" s="13" t="s">
        <v>140</v>
      </c>
      <c r="C25" s="14">
        <v>6.0</v>
      </c>
      <c r="D25" s="15">
        <v>4.0</v>
      </c>
    </row>
    <row r="26" ht="12.75" customHeight="1">
      <c r="A26" s="13" t="s">
        <v>141</v>
      </c>
      <c r="B26" s="13" t="s">
        <v>141</v>
      </c>
      <c r="C26" s="14">
        <v>5.0</v>
      </c>
      <c r="D26" s="15">
        <v>4.0</v>
      </c>
    </row>
    <row r="27" ht="12.75" customHeight="1">
      <c r="A27" s="13" t="s">
        <v>142</v>
      </c>
      <c r="B27" s="13" t="s">
        <v>142</v>
      </c>
      <c r="C27" s="14">
        <v>4.0</v>
      </c>
      <c r="D27" s="15">
        <v>3.0</v>
      </c>
    </row>
    <row r="28" ht="12.75" customHeight="1">
      <c r="A28" s="60"/>
      <c r="B28" s="60" t="s">
        <v>143</v>
      </c>
      <c r="C28" s="14">
        <v>0.0</v>
      </c>
      <c r="D28" s="15">
        <v>4.0</v>
      </c>
    </row>
    <row r="29" ht="12.75" customHeight="1">
      <c r="A29" s="22"/>
      <c r="B29" s="22"/>
      <c r="C29" s="23">
        <f t="shared" ref="C29:D29" si="3">SUM(C25:C28)</f>
        <v>15</v>
      </c>
      <c r="D29" s="24">
        <f t="shared" si="3"/>
        <v>15</v>
      </c>
      <c r="E29" s="26"/>
      <c r="F29" s="26"/>
      <c r="G29" s="26"/>
      <c r="H29" s="26"/>
      <c r="I29" s="26"/>
      <c r="J29" s="26"/>
      <c r="K29" s="26"/>
      <c r="L29" s="26"/>
      <c r="M29" s="26"/>
      <c r="N29" s="26"/>
      <c r="O29" s="26"/>
      <c r="P29" s="26"/>
      <c r="Q29" s="26"/>
      <c r="R29" s="26"/>
      <c r="S29" s="26"/>
      <c r="T29" s="26"/>
      <c r="U29" s="26"/>
      <c r="V29" s="26"/>
      <c r="W29" s="26"/>
      <c r="X29" s="26"/>
    </row>
    <row r="30" ht="18.0" customHeight="1">
      <c r="A30" s="8" t="s">
        <v>144</v>
      </c>
      <c r="B30" s="8" t="s">
        <v>144</v>
      </c>
      <c r="C30" s="27"/>
      <c r="D30" s="28"/>
    </row>
    <row r="31" ht="20.25" customHeight="1">
      <c r="A31" s="8" t="s">
        <v>145</v>
      </c>
      <c r="B31" s="8" t="s">
        <v>145</v>
      </c>
      <c r="C31" s="31">
        <f t="shared" ref="C31:D31" si="4">SUM(C32:C43)</f>
        <v>10</v>
      </c>
      <c r="D31" s="31">
        <f t="shared" si="4"/>
        <v>10</v>
      </c>
    </row>
    <row r="32" ht="12.75" customHeight="1">
      <c r="A32" s="13" t="s">
        <v>146</v>
      </c>
      <c r="B32" s="13" t="s">
        <v>146</v>
      </c>
      <c r="C32" s="14">
        <v>1.0</v>
      </c>
      <c r="D32" s="15">
        <v>1.0</v>
      </c>
    </row>
    <row r="33" ht="12.75" customHeight="1">
      <c r="A33" s="13" t="s">
        <v>147</v>
      </c>
      <c r="B33" s="13" t="s">
        <v>147</v>
      </c>
      <c r="C33" s="14">
        <v>1.0</v>
      </c>
      <c r="D33" s="15">
        <v>1.0</v>
      </c>
    </row>
    <row r="34" ht="12.75" customHeight="1">
      <c r="A34" s="13" t="s">
        <v>148</v>
      </c>
      <c r="B34" s="13" t="s">
        <v>148</v>
      </c>
      <c r="C34" s="14"/>
      <c r="D34" s="15"/>
    </row>
    <row r="35" ht="12.75" customHeight="1">
      <c r="A35" s="13" t="s">
        <v>149</v>
      </c>
      <c r="B35" s="13" t="s">
        <v>149</v>
      </c>
      <c r="C35" s="14">
        <v>0.5</v>
      </c>
      <c r="D35" s="15">
        <v>0.5</v>
      </c>
    </row>
    <row r="36" ht="12.75" customHeight="1">
      <c r="A36" s="13" t="s">
        <v>150</v>
      </c>
      <c r="B36" s="13" t="s">
        <v>150</v>
      </c>
      <c r="C36" s="14">
        <v>1.0</v>
      </c>
      <c r="D36" s="15">
        <v>1.0</v>
      </c>
    </row>
    <row r="37" ht="12.75" customHeight="1">
      <c r="A37" s="13" t="s">
        <v>151</v>
      </c>
      <c r="B37" s="13" t="s">
        <v>151</v>
      </c>
      <c r="C37" s="14">
        <v>1.0</v>
      </c>
      <c r="D37" s="15">
        <v>1.0</v>
      </c>
    </row>
    <row r="38" ht="12.75" customHeight="1">
      <c r="A38" s="13" t="s">
        <v>152</v>
      </c>
      <c r="B38" s="13" t="s">
        <v>152</v>
      </c>
      <c r="C38" s="14">
        <v>1.0</v>
      </c>
      <c r="D38" s="15">
        <v>1.0</v>
      </c>
    </row>
    <row r="39" ht="12.75" customHeight="1">
      <c r="A39" s="13" t="s">
        <v>153</v>
      </c>
      <c r="B39" s="13" t="s">
        <v>153</v>
      </c>
      <c r="C39" s="14">
        <v>1.0</v>
      </c>
      <c r="D39" s="15">
        <v>1.0</v>
      </c>
    </row>
    <row r="40" ht="12.75" customHeight="1">
      <c r="A40" s="13" t="s">
        <v>154</v>
      </c>
      <c r="B40" s="13" t="s">
        <v>154</v>
      </c>
      <c r="C40" s="14">
        <v>1.0</v>
      </c>
      <c r="D40" s="15">
        <v>1.0</v>
      </c>
    </row>
    <row r="41" ht="12.75" customHeight="1">
      <c r="A41" s="13" t="s">
        <v>155</v>
      </c>
      <c r="B41" s="13" t="s">
        <v>155</v>
      </c>
      <c r="C41" s="14">
        <v>0.5</v>
      </c>
      <c r="D41" s="15">
        <v>0.5</v>
      </c>
    </row>
    <row r="42" ht="12.75" customHeight="1">
      <c r="A42" s="13" t="s">
        <v>156</v>
      </c>
      <c r="B42" s="13" t="s">
        <v>156</v>
      </c>
      <c r="C42" s="14">
        <v>1.0</v>
      </c>
      <c r="D42" s="15">
        <v>1.0</v>
      </c>
    </row>
    <row r="43" ht="12.75" customHeight="1">
      <c r="A43" s="13" t="s">
        <v>157</v>
      </c>
      <c r="B43" s="13" t="s">
        <v>157</v>
      </c>
      <c r="C43" s="14">
        <v>1.0</v>
      </c>
      <c r="D43" s="15">
        <v>1.0</v>
      </c>
    </row>
    <row r="44" ht="20.25" customHeight="1">
      <c r="A44" s="8" t="s">
        <v>158</v>
      </c>
      <c r="B44" s="8" t="s">
        <v>158</v>
      </c>
      <c r="C44" s="31">
        <f t="shared" ref="C44:D44" si="5">SUM(C45:C49)</f>
        <v>10</v>
      </c>
      <c r="D44" s="31">
        <f t="shared" si="5"/>
        <v>10</v>
      </c>
      <c r="E44" s="74"/>
    </row>
    <row r="45" ht="12.75" customHeight="1">
      <c r="A45" s="13" t="s">
        <v>159</v>
      </c>
      <c r="B45" s="13" t="s">
        <v>159</v>
      </c>
      <c r="C45" s="14">
        <v>5.0</v>
      </c>
      <c r="D45" s="15">
        <v>1.0</v>
      </c>
    </row>
    <row r="46" ht="12.75" customHeight="1">
      <c r="A46" s="13" t="s">
        <v>160</v>
      </c>
      <c r="B46" s="13" t="s">
        <v>160</v>
      </c>
      <c r="C46" s="14">
        <v>5.0</v>
      </c>
      <c r="D46" s="15">
        <v>3.0</v>
      </c>
    </row>
    <row r="47" ht="12.75" customHeight="1">
      <c r="A47" s="60"/>
      <c r="B47" s="60" t="s">
        <v>161</v>
      </c>
      <c r="C47" s="14">
        <v>0.0</v>
      </c>
      <c r="D47" s="15">
        <v>2.0</v>
      </c>
    </row>
    <row r="48" ht="12.75" customHeight="1">
      <c r="A48" s="60"/>
      <c r="B48" s="60" t="s">
        <v>162</v>
      </c>
      <c r="C48" s="14">
        <v>0.0</v>
      </c>
      <c r="D48" s="15">
        <v>2.0</v>
      </c>
    </row>
    <row r="49" ht="12.75" customHeight="1">
      <c r="A49" s="60"/>
      <c r="B49" s="60" t="s">
        <v>163</v>
      </c>
      <c r="C49" s="14">
        <v>0.0</v>
      </c>
      <c r="D49" s="15">
        <v>2.0</v>
      </c>
    </row>
    <row r="50" ht="19.5" customHeight="1">
      <c r="A50" s="8" t="s">
        <v>164</v>
      </c>
      <c r="B50" s="8" t="s">
        <v>164</v>
      </c>
      <c r="C50" s="31">
        <f t="shared" ref="C50:D50" si="6">SUM(C51:C57)</f>
        <v>5</v>
      </c>
      <c r="D50" s="31">
        <f t="shared" si="6"/>
        <v>5</v>
      </c>
    </row>
    <row r="51" ht="12.75" customHeight="1">
      <c r="A51" s="13" t="s">
        <v>165</v>
      </c>
      <c r="B51" s="13" t="s">
        <v>165</v>
      </c>
      <c r="C51" s="14">
        <v>3.0</v>
      </c>
      <c r="D51" s="15">
        <v>1.0</v>
      </c>
    </row>
    <row r="52" ht="12.75" customHeight="1">
      <c r="A52" s="13" t="s">
        <v>166</v>
      </c>
      <c r="B52" s="13" t="s">
        <v>166</v>
      </c>
      <c r="C52" s="14">
        <v>2.0</v>
      </c>
      <c r="D52" s="15">
        <v>0.5</v>
      </c>
    </row>
    <row r="53" ht="12.75" customHeight="1">
      <c r="A53" s="60"/>
      <c r="B53" s="60" t="s">
        <v>167</v>
      </c>
      <c r="C53" s="14">
        <v>0.0</v>
      </c>
      <c r="D53" s="15">
        <v>1.0</v>
      </c>
    </row>
    <row r="54" ht="12.75" customHeight="1">
      <c r="A54" s="60"/>
      <c r="B54" s="60" t="s">
        <v>168</v>
      </c>
      <c r="C54" s="14">
        <v>0.0</v>
      </c>
      <c r="D54" s="15">
        <v>0.5</v>
      </c>
    </row>
    <row r="55" ht="12.75" customHeight="1">
      <c r="A55" s="60"/>
      <c r="B55" s="60" t="s">
        <v>169</v>
      </c>
      <c r="C55" s="14">
        <v>0.0</v>
      </c>
      <c r="D55" s="15">
        <v>1.0</v>
      </c>
    </row>
    <row r="56" ht="12.75" customHeight="1">
      <c r="A56" s="60"/>
      <c r="B56" s="60" t="s">
        <v>170</v>
      </c>
      <c r="C56" s="14">
        <v>0.0</v>
      </c>
      <c r="D56" s="15">
        <v>0.5</v>
      </c>
    </row>
    <row r="57" ht="12.75" customHeight="1">
      <c r="A57" s="60"/>
      <c r="B57" s="60" t="s">
        <v>171</v>
      </c>
      <c r="C57" s="14">
        <v>0.0</v>
      </c>
      <c r="D57" s="15">
        <v>0.5</v>
      </c>
    </row>
    <row r="58" ht="18.75" customHeight="1">
      <c r="A58" s="8" t="s">
        <v>172</v>
      </c>
      <c r="B58" s="8" t="s">
        <v>172</v>
      </c>
      <c r="C58" s="31">
        <f t="shared" ref="C58:D58" si="7">SUM(C59:C63)</f>
        <v>5</v>
      </c>
      <c r="D58" s="31">
        <f t="shared" si="7"/>
        <v>5</v>
      </c>
    </row>
    <row r="59" ht="12.75" customHeight="1">
      <c r="A59" s="13" t="s">
        <v>173</v>
      </c>
      <c r="B59" s="13" t="s">
        <v>173</v>
      </c>
      <c r="C59" s="19">
        <v>1.0</v>
      </c>
      <c r="D59" s="15">
        <v>1.0</v>
      </c>
    </row>
    <row r="60" ht="12.75" customHeight="1">
      <c r="A60" s="13" t="s">
        <v>174</v>
      </c>
      <c r="B60" s="13" t="s">
        <v>174</v>
      </c>
      <c r="C60" s="14">
        <v>1.0</v>
      </c>
      <c r="D60" s="15">
        <v>1.0</v>
      </c>
    </row>
    <row r="61" ht="12.75" customHeight="1">
      <c r="A61" s="13" t="s">
        <v>175</v>
      </c>
      <c r="B61" s="13" t="s">
        <v>175</v>
      </c>
      <c r="C61" s="19">
        <v>1.0</v>
      </c>
      <c r="D61" s="15">
        <v>1.0</v>
      </c>
    </row>
    <row r="62" ht="12.75" customHeight="1">
      <c r="A62" s="13" t="s">
        <v>176</v>
      </c>
      <c r="B62" s="13" t="s">
        <v>176</v>
      </c>
      <c r="C62" s="14">
        <v>1.0</v>
      </c>
      <c r="D62" s="15">
        <v>1.0</v>
      </c>
    </row>
    <row r="63" ht="12.75" customHeight="1">
      <c r="A63" s="13" t="s">
        <v>177</v>
      </c>
      <c r="B63" s="13" t="s">
        <v>177</v>
      </c>
      <c r="C63" s="19">
        <v>1.0</v>
      </c>
      <c r="D63" s="15">
        <v>1.0</v>
      </c>
    </row>
    <row r="64" ht="19.5" customHeight="1">
      <c r="A64" s="8" t="s">
        <v>178</v>
      </c>
      <c r="B64" s="8" t="s">
        <v>178</v>
      </c>
      <c r="C64" s="31">
        <f t="shared" ref="C64:D64" si="8">SUM(C65:C71)</f>
        <v>10</v>
      </c>
      <c r="D64" s="31">
        <f t="shared" si="8"/>
        <v>10</v>
      </c>
    </row>
    <row r="65" ht="12.75" customHeight="1">
      <c r="A65" s="13" t="s">
        <v>179</v>
      </c>
      <c r="B65" s="13" t="s">
        <v>179</v>
      </c>
      <c r="C65" s="14">
        <v>2.0</v>
      </c>
      <c r="D65" s="15">
        <v>2.0</v>
      </c>
    </row>
    <row r="66" ht="12.75" customHeight="1">
      <c r="A66" s="47" t="s">
        <v>180</v>
      </c>
      <c r="B66" s="47" t="s">
        <v>180</v>
      </c>
      <c r="C66" s="14">
        <v>2.0</v>
      </c>
      <c r="D66" s="15">
        <v>2.0</v>
      </c>
    </row>
    <row r="67" ht="12.75" customHeight="1">
      <c r="A67" s="13" t="s">
        <v>181</v>
      </c>
      <c r="B67" s="13" t="s">
        <v>181</v>
      </c>
      <c r="C67" s="14">
        <v>1.5</v>
      </c>
      <c r="D67" s="15">
        <v>1.0</v>
      </c>
    </row>
    <row r="68" ht="12.75" customHeight="1">
      <c r="A68" s="13" t="s">
        <v>182</v>
      </c>
      <c r="B68" s="13" t="s">
        <v>182</v>
      </c>
      <c r="C68" s="14">
        <v>1.5</v>
      </c>
      <c r="D68" s="15">
        <v>1.0</v>
      </c>
    </row>
    <row r="69" ht="12.75" customHeight="1">
      <c r="A69" s="13" t="s">
        <v>183</v>
      </c>
      <c r="B69" s="13" t="s">
        <v>183</v>
      </c>
      <c r="C69" s="14">
        <v>2.0</v>
      </c>
      <c r="D69" s="15">
        <v>1.5</v>
      </c>
    </row>
    <row r="70" ht="12.75" customHeight="1">
      <c r="A70" s="13" t="s">
        <v>184</v>
      </c>
      <c r="B70" s="13" t="s">
        <v>184</v>
      </c>
      <c r="C70" s="14">
        <v>1.0</v>
      </c>
      <c r="D70" s="15">
        <v>1.0</v>
      </c>
    </row>
    <row r="71" ht="12.75" customHeight="1">
      <c r="A71" s="60"/>
      <c r="B71" s="60" t="s">
        <v>185</v>
      </c>
      <c r="C71" s="14">
        <v>0.0</v>
      </c>
      <c r="D71" s="15">
        <v>1.5</v>
      </c>
    </row>
    <row r="72" ht="18.75" customHeight="1">
      <c r="A72" s="8" t="s">
        <v>186</v>
      </c>
      <c r="B72" s="8" t="s">
        <v>186</v>
      </c>
      <c r="C72" s="31">
        <v>10.0</v>
      </c>
      <c r="D72" s="31">
        <v>10.0</v>
      </c>
    </row>
    <row r="73" ht="12.75" customHeight="1">
      <c r="A73" s="13" t="s">
        <v>187</v>
      </c>
      <c r="B73" s="13" t="s">
        <v>187</v>
      </c>
      <c r="C73" s="14">
        <v>10.0</v>
      </c>
      <c r="D73" s="15">
        <v>3.0</v>
      </c>
    </row>
    <row r="74" ht="12.75" customHeight="1">
      <c r="A74" s="60"/>
      <c r="B74" s="60" t="s">
        <v>188</v>
      </c>
      <c r="C74" s="14">
        <v>0.0</v>
      </c>
      <c r="D74" s="15">
        <v>2.0</v>
      </c>
    </row>
    <row r="75" ht="12.75" customHeight="1">
      <c r="A75" s="60"/>
      <c r="B75" s="60" t="s">
        <v>189</v>
      </c>
      <c r="C75" s="14">
        <v>0.0</v>
      </c>
      <c r="D75" s="15">
        <v>3.0</v>
      </c>
    </row>
    <row r="76" ht="12.75" customHeight="1">
      <c r="A76" s="60"/>
      <c r="B76" s="60" t="s">
        <v>190</v>
      </c>
      <c r="C76" s="14">
        <v>0.0</v>
      </c>
      <c r="D76" s="15">
        <v>2.0</v>
      </c>
    </row>
    <row r="77" ht="18.75" customHeight="1">
      <c r="A77" s="8" t="s">
        <v>191</v>
      </c>
      <c r="B77" s="8" t="s">
        <v>191</v>
      </c>
      <c r="C77" s="31">
        <f>SUM(C78:C82)</f>
        <v>5</v>
      </c>
      <c r="D77" s="31">
        <f>SUM(D78:D83)</f>
        <v>5</v>
      </c>
    </row>
    <row r="78" ht="12.75" customHeight="1">
      <c r="A78" s="13" t="s">
        <v>192</v>
      </c>
      <c r="B78" s="13" t="s">
        <v>192</v>
      </c>
      <c r="C78" s="14"/>
      <c r="D78" s="15"/>
    </row>
    <row r="79" ht="12.75" customHeight="1">
      <c r="A79" s="13" t="s">
        <v>193</v>
      </c>
      <c r="B79" s="13" t="s">
        <v>193</v>
      </c>
      <c r="C79" s="14">
        <v>1.0</v>
      </c>
      <c r="D79" s="15">
        <v>1.0</v>
      </c>
    </row>
    <row r="80" ht="12.75" customHeight="1">
      <c r="A80" s="13" t="s">
        <v>194</v>
      </c>
      <c r="B80" s="13" t="s">
        <v>194</v>
      </c>
      <c r="C80" s="14">
        <v>1.0</v>
      </c>
      <c r="D80" s="15">
        <v>1.0</v>
      </c>
    </row>
    <row r="81" ht="12.75" customHeight="1">
      <c r="A81" s="13" t="s">
        <v>195</v>
      </c>
      <c r="B81" s="13" t="s">
        <v>195</v>
      </c>
      <c r="C81" s="14">
        <v>2.0</v>
      </c>
      <c r="D81" s="15">
        <v>1.0</v>
      </c>
    </row>
    <row r="82" ht="12.75" customHeight="1">
      <c r="A82" s="13" t="s">
        <v>196</v>
      </c>
      <c r="B82" s="13" t="s">
        <v>196</v>
      </c>
      <c r="C82" s="14">
        <v>1.0</v>
      </c>
      <c r="D82" s="15">
        <v>1.0</v>
      </c>
    </row>
    <row r="83" ht="12.75" customHeight="1">
      <c r="A83" s="60"/>
      <c r="B83" s="60" t="s">
        <v>197</v>
      </c>
      <c r="C83" s="14">
        <v>0.0</v>
      </c>
      <c r="D83" s="15">
        <v>1.0</v>
      </c>
    </row>
    <row r="84" ht="12.75" customHeight="1">
      <c r="A84" s="22"/>
      <c r="B84" s="22"/>
      <c r="C84" s="23">
        <f t="shared" ref="C84:D84" si="9">C77+C72+C64+C58+C50+C44+C31</f>
        <v>55</v>
      </c>
      <c r="D84" s="23">
        <f t="shared" si="9"/>
        <v>55</v>
      </c>
    </row>
    <row r="85" ht="21.75" customHeight="1">
      <c r="A85" s="8" t="s">
        <v>198</v>
      </c>
      <c r="B85" s="8" t="s">
        <v>198</v>
      </c>
      <c r="C85" s="10"/>
      <c r="D85" s="50"/>
    </row>
    <row r="86" ht="12.75" customHeight="1">
      <c r="A86" s="47" t="s">
        <v>199</v>
      </c>
      <c r="B86" s="47" t="s">
        <v>199</v>
      </c>
      <c r="C86" s="14">
        <v>10.0</v>
      </c>
      <c r="D86" s="15">
        <v>2.0</v>
      </c>
    </row>
    <row r="87" ht="12.75" customHeight="1">
      <c r="A87" s="60"/>
      <c r="B87" s="60" t="s">
        <v>200</v>
      </c>
      <c r="C87" s="14">
        <v>0.0</v>
      </c>
      <c r="D87" s="15">
        <v>3.0</v>
      </c>
    </row>
    <row r="88" ht="12.75" customHeight="1">
      <c r="A88" s="60"/>
      <c r="B88" s="60" t="s">
        <v>201</v>
      </c>
      <c r="C88" s="14">
        <v>0.0</v>
      </c>
      <c r="D88" s="15">
        <v>2.0</v>
      </c>
    </row>
    <row r="89" ht="12.75" customHeight="1">
      <c r="A89" s="60"/>
      <c r="B89" s="60" t="s">
        <v>202</v>
      </c>
      <c r="C89" s="14">
        <v>0.0</v>
      </c>
      <c r="D89" s="15">
        <v>3.0</v>
      </c>
    </row>
    <row r="90" ht="12.75" customHeight="1">
      <c r="A90" s="51"/>
      <c r="B90" s="51"/>
      <c r="C90" s="52">
        <f t="shared" ref="C90:D90" si="10">SUM(C86:C89)</f>
        <v>10</v>
      </c>
      <c r="D90" s="24">
        <f t="shared" si="10"/>
        <v>10</v>
      </c>
    </row>
    <row r="91" ht="12.75" customHeight="1">
      <c r="A91" s="53" t="s">
        <v>61</v>
      </c>
      <c r="B91" s="53" t="s">
        <v>61</v>
      </c>
      <c r="C91" s="24">
        <f t="shared" ref="C91:D91" si="11">SUM(C90,C84,C29,C23,C13)</f>
        <v>100</v>
      </c>
      <c r="D91" s="24">
        <f t="shared" si="11"/>
        <v>100</v>
      </c>
    </row>
    <row r="92" ht="12.75" customHeight="1">
      <c r="C92" s="26"/>
    </row>
    <row r="93" ht="12.75" customHeight="1">
      <c r="C93" s="26"/>
    </row>
    <row r="94" ht="12.75" customHeight="1">
      <c r="A94" s="54"/>
      <c r="B94" s="54"/>
      <c r="C94" s="26"/>
    </row>
    <row r="95" ht="12.75" customHeight="1">
      <c r="A95" s="54"/>
      <c r="B95" s="54"/>
      <c r="C95" s="26"/>
    </row>
    <row r="96" ht="12.75" customHeight="1">
      <c r="C96" s="26"/>
    </row>
    <row r="97" ht="12.75" customHeight="1">
      <c r="C97" s="26"/>
    </row>
    <row r="98" ht="12.75" customHeight="1">
      <c r="C98" s="26"/>
    </row>
    <row r="99" ht="12.75" customHeight="1">
      <c r="C99" s="26"/>
    </row>
    <row r="100" ht="12.75" customHeight="1">
      <c r="C100" s="26"/>
    </row>
    <row r="101" ht="12.75" customHeight="1">
      <c r="C101" s="26"/>
    </row>
    <row r="102" ht="12.75" customHeight="1">
      <c r="C102" s="26"/>
    </row>
    <row r="103" ht="12.75" customHeight="1">
      <c r="C103" s="26"/>
    </row>
    <row r="104" ht="12.75" customHeight="1">
      <c r="C104" s="26"/>
    </row>
    <row r="105" ht="12.75" customHeight="1">
      <c r="C105" s="26"/>
    </row>
    <row r="106" ht="12.75" customHeight="1">
      <c r="C106" s="26"/>
    </row>
    <row r="107" ht="12.75" customHeight="1">
      <c r="C107" s="26"/>
    </row>
    <row r="108" ht="12.75" customHeight="1">
      <c r="C108" s="26"/>
    </row>
    <row r="109" ht="12.75" customHeight="1">
      <c r="C109" s="26"/>
    </row>
    <row r="110" ht="12.75" customHeight="1">
      <c r="C110" s="26"/>
    </row>
    <row r="111" ht="12.75" customHeight="1">
      <c r="C111" s="26"/>
    </row>
    <row r="112" ht="12.75" customHeight="1">
      <c r="C112" s="26"/>
    </row>
    <row r="113" ht="12.75" customHeight="1">
      <c r="C113" s="26"/>
    </row>
    <row r="114" ht="12.75" customHeight="1">
      <c r="C114" s="26"/>
    </row>
    <row r="115" ht="12.75" customHeight="1">
      <c r="C115" s="26"/>
    </row>
    <row r="116" ht="12.75" customHeight="1">
      <c r="C116" s="26"/>
    </row>
    <row r="117" ht="12.75" customHeight="1">
      <c r="C117" s="26"/>
    </row>
    <row r="118" ht="12.75" customHeight="1">
      <c r="C118" s="26"/>
    </row>
    <row r="119" ht="12.75" customHeight="1">
      <c r="C119" s="26"/>
    </row>
    <row r="120" ht="12.75" customHeight="1">
      <c r="C120" s="26"/>
    </row>
    <row r="121" ht="12.75" customHeight="1">
      <c r="C121" s="26"/>
    </row>
    <row r="122" ht="12.75" customHeight="1">
      <c r="C122" s="26"/>
    </row>
    <row r="123" ht="12.75" customHeight="1">
      <c r="C123" s="26"/>
    </row>
    <row r="124" ht="12.75" customHeight="1">
      <c r="C124" s="26"/>
    </row>
    <row r="125" ht="12.75" customHeight="1">
      <c r="C125" s="26"/>
    </row>
    <row r="126" ht="12.75" customHeight="1">
      <c r="C126" s="26"/>
    </row>
    <row r="127" ht="12.75" customHeight="1">
      <c r="C127" s="26"/>
    </row>
    <row r="128" ht="12.75" customHeight="1">
      <c r="C128" s="26"/>
    </row>
    <row r="129" ht="12.75" customHeight="1">
      <c r="C129" s="26"/>
    </row>
    <row r="130" ht="12.75" customHeight="1">
      <c r="C130" s="26"/>
    </row>
    <row r="131" ht="12.75" customHeight="1">
      <c r="C131" s="26"/>
    </row>
    <row r="132" ht="12.75" customHeight="1">
      <c r="C132" s="26"/>
    </row>
    <row r="133" ht="12.75" customHeight="1">
      <c r="C133" s="26"/>
    </row>
    <row r="134" ht="12.75" customHeight="1">
      <c r="C134" s="26"/>
    </row>
    <row r="135" ht="12.75" customHeight="1">
      <c r="C135" s="26"/>
    </row>
    <row r="136" ht="12.75" customHeight="1">
      <c r="C136" s="26"/>
    </row>
    <row r="137" ht="12.75" customHeight="1">
      <c r="C137" s="26"/>
    </row>
    <row r="138" ht="12.75" customHeight="1">
      <c r="C138" s="26"/>
    </row>
    <row r="139" ht="12.75" customHeight="1">
      <c r="C139" s="26"/>
    </row>
    <row r="140" ht="12.75" customHeight="1">
      <c r="C140" s="26"/>
    </row>
    <row r="141" ht="12.75" customHeight="1">
      <c r="C141" s="26"/>
    </row>
    <row r="142" ht="12.75" customHeight="1">
      <c r="C142" s="26"/>
    </row>
    <row r="143" ht="12.75" customHeight="1">
      <c r="C143" s="26"/>
    </row>
    <row r="144" ht="12.75" customHeight="1">
      <c r="C144" s="26"/>
    </row>
    <row r="145" ht="12.75" customHeight="1">
      <c r="C145" s="26"/>
    </row>
    <row r="146" ht="12.75" customHeight="1">
      <c r="C146" s="26"/>
    </row>
    <row r="147" ht="12.75" customHeight="1">
      <c r="C147" s="26"/>
    </row>
    <row r="148" ht="12.75" customHeight="1">
      <c r="C148" s="26"/>
    </row>
    <row r="149" ht="12.75" customHeight="1">
      <c r="C149" s="26"/>
    </row>
    <row r="150" ht="12.75" customHeight="1">
      <c r="C150" s="26"/>
    </row>
    <row r="151" ht="12.75" customHeight="1">
      <c r="C151" s="26"/>
    </row>
    <row r="152" ht="12.75" customHeight="1">
      <c r="C152" s="26"/>
    </row>
    <row r="153" ht="12.75" customHeight="1">
      <c r="C153" s="26"/>
    </row>
    <row r="154" ht="12.75" customHeight="1">
      <c r="C154" s="26"/>
    </row>
    <row r="155" ht="12.75" customHeight="1">
      <c r="C155" s="26"/>
    </row>
    <row r="156" ht="12.75" customHeight="1">
      <c r="C156" s="26"/>
    </row>
    <row r="157" ht="12.75" customHeight="1">
      <c r="C157" s="26"/>
    </row>
    <row r="158" ht="12.75" customHeight="1">
      <c r="C158" s="26"/>
    </row>
    <row r="159" ht="12.75" customHeight="1">
      <c r="C159" s="26"/>
    </row>
    <row r="160" ht="12.75" customHeight="1">
      <c r="C160" s="26"/>
    </row>
    <row r="161" ht="12.75" customHeight="1">
      <c r="C161" s="26"/>
    </row>
    <row r="162" ht="12.75" customHeight="1">
      <c r="C162" s="26"/>
    </row>
    <row r="163" ht="12.75" customHeight="1">
      <c r="C163" s="26"/>
    </row>
    <row r="164" ht="12.75" customHeight="1">
      <c r="C164" s="26"/>
    </row>
    <row r="165" ht="12.75" customHeight="1">
      <c r="C165" s="26"/>
    </row>
    <row r="166" ht="12.75" customHeight="1">
      <c r="C166" s="26"/>
    </row>
    <row r="167" ht="12.75" customHeight="1">
      <c r="C167" s="26"/>
    </row>
    <row r="168" ht="12.75" customHeight="1">
      <c r="C168" s="26"/>
    </row>
    <row r="169" ht="12.75" customHeight="1">
      <c r="C169" s="26"/>
    </row>
    <row r="170" ht="12.75" customHeight="1">
      <c r="C170" s="26"/>
    </row>
    <row r="171" ht="12.75" customHeight="1">
      <c r="C171" s="26"/>
    </row>
    <row r="172" ht="12.75" customHeight="1">
      <c r="C172" s="26"/>
    </row>
    <row r="173" ht="12.75" customHeight="1">
      <c r="C173" s="26"/>
    </row>
    <row r="174" ht="12.75" customHeight="1">
      <c r="C174" s="26"/>
    </row>
    <row r="175" ht="12.75" customHeight="1">
      <c r="C175" s="26"/>
    </row>
    <row r="176" ht="12.75" customHeight="1">
      <c r="C176" s="26"/>
    </row>
    <row r="177" ht="12.75" customHeight="1">
      <c r="C177" s="26"/>
    </row>
    <row r="178" ht="12.75" customHeight="1">
      <c r="C178" s="26"/>
    </row>
    <row r="179" ht="12.75" customHeight="1">
      <c r="C179" s="26"/>
    </row>
    <row r="180" ht="12.75" customHeight="1">
      <c r="C180" s="26"/>
    </row>
    <row r="181" ht="12.75" customHeight="1">
      <c r="C181" s="26"/>
    </row>
    <row r="182" ht="12.75" customHeight="1">
      <c r="C182" s="26"/>
    </row>
    <row r="183" ht="12.75" customHeight="1">
      <c r="C183" s="26"/>
    </row>
    <row r="184" ht="12.75" customHeight="1">
      <c r="C184" s="26"/>
    </row>
    <row r="185" ht="12.75" customHeight="1">
      <c r="C185" s="26"/>
    </row>
    <row r="186" ht="12.75" customHeight="1">
      <c r="C186" s="26"/>
    </row>
    <row r="187" ht="12.75" customHeight="1">
      <c r="C187" s="26"/>
    </row>
    <row r="188" ht="12.75" customHeight="1">
      <c r="C188" s="26"/>
    </row>
    <row r="189" ht="12.75" customHeight="1">
      <c r="C189" s="26"/>
    </row>
    <row r="190" ht="12.75" customHeight="1">
      <c r="C190" s="26"/>
    </row>
    <row r="191" ht="12.75" customHeight="1">
      <c r="C191" s="26"/>
    </row>
    <row r="192" ht="12.75" customHeight="1">
      <c r="C192" s="26"/>
    </row>
    <row r="193" ht="12.75" customHeight="1">
      <c r="C193" s="26"/>
    </row>
    <row r="194" ht="12.75" customHeight="1">
      <c r="C194" s="26"/>
    </row>
    <row r="195" ht="12.75" customHeight="1">
      <c r="C195" s="26"/>
    </row>
    <row r="196" ht="12.75" customHeight="1">
      <c r="C196" s="26"/>
    </row>
    <row r="197" ht="12.75" customHeight="1">
      <c r="C197" s="26"/>
    </row>
    <row r="198" ht="12.75" customHeight="1">
      <c r="C198" s="26"/>
    </row>
    <row r="199" ht="12.75" customHeight="1">
      <c r="C199" s="26"/>
    </row>
    <row r="200" ht="12.75" customHeight="1">
      <c r="C200" s="26"/>
    </row>
    <row r="201" ht="12.75" customHeight="1">
      <c r="C201" s="26"/>
    </row>
    <row r="202" ht="12.75" customHeight="1">
      <c r="C202" s="26"/>
    </row>
    <row r="203" ht="12.75" customHeight="1">
      <c r="C203" s="26"/>
    </row>
    <row r="204" ht="12.75" customHeight="1">
      <c r="C204" s="26"/>
    </row>
    <row r="205" ht="12.75" customHeight="1">
      <c r="C205" s="26"/>
    </row>
    <row r="206" ht="12.75" customHeight="1">
      <c r="C206" s="26"/>
    </row>
    <row r="207" ht="12.75" customHeight="1">
      <c r="C207" s="26"/>
    </row>
    <row r="208" ht="12.75" customHeight="1">
      <c r="C208" s="26"/>
    </row>
    <row r="209" ht="12.75" customHeight="1">
      <c r="C209" s="26"/>
    </row>
    <row r="210" ht="12.75" customHeight="1">
      <c r="C210" s="26"/>
    </row>
    <row r="211" ht="12.75" customHeight="1">
      <c r="C211" s="26"/>
    </row>
    <row r="212" ht="12.75" customHeight="1">
      <c r="C212" s="26"/>
    </row>
    <row r="213" ht="12.75" customHeight="1">
      <c r="C213" s="26"/>
    </row>
    <row r="214" ht="12.75" customHeight="1">
      <c r="C214" s="26"/>
    </row>
    <row r="215" ht="12.75" customHeight="1">
      <c r="C215" s="26"/>
    </row>
    <row r="216" ht="12.75" customHeight="1">
      <c r="C216" s="26"/>
    </row>
    <row r="217" ht="12.75" customHeight="1">
      <c r="C217" s="26"/>
    </row>
    <row r="218" ht="12.75" customHeight="1">
      <c r="C218" s="26"/>
    </row>
    <row r="219" ht="12.75" customHeight="1">
      <c r="C219" s="26"/>
    </row>
    <row r="220" ht="12.75" customHeight="1">
      <c r="C220" s="26"/>
    </row>
    <row r="221" ht="12.75" customHeight="1">
      <c r="C221" s="26"/>
    </row>
    <row r="222" ht="12.75" customHeight="1">
      <c r="C222" s="26"/>
    </row>
    <row r="223" ht="12.75" customHeight="1">
      <c r="C223" s="26"/>
    </row>
    <row r="224" ht="12.75" customHeight="1">
      <c r="C224" s="26"/>
    </row>
    <row r="225" ht="12.75" customHeight="1">
      <c r="C225" s="26"/>
    </row>
    <row r="226" ht="12.75" customHeight="1">
      <c r="C226" s="26"/>
    </row>
    <row r="227" ht="12.75" customHeight="1">
      <c r="C227" s="26"/>
    </row>
    <row r="228" ht="12.75" customHeight="1">
      <c r="C228" s="26"/>
    </row>
    <row r="229" ht="12.75" customHeight="1">
      <c r="C229" s="26"/>
    </row>
    <row r="230" ht="12.75" customHeight="1">
      <c r="C230" s="26"/>
    </row>
    <row r="231" ht="12.75" customHeight="1">
      <c r="C231" s="26"/>
    </row>
    <row r="232" ht="12.75" customHeight="1">
      <c r="C232" s="26"/>
    </row>
    <row r="233" ht="12.75" customHeight="1">
      <c r="C233" s="26"/>
    </row>
    <row r="234" ht="12.75" customHeight="1">
      <c r="C234" s="26"/>
    </row>
    <row r="235" ht="12.75" customHeight="1">
      <c r="C235" s="26"/>
    </row>
    <row r="236" ht="12.75" customHeight="1">
      <c r="C236" s="26"/>
    </row>
    <row r="237" ht="12.75" customHeight="1">
      <c r="C237" s="26"/>
    </row>
    <row r="238" ht="12.75" customHeight="1">
      <c r="C238" s="26"/>
    </row>
    <row r="239" ht="12.75" customHeight="1">
      <c r="C239" s="26"/>
    </row>
    <row r="240" ht="12.75" customHeight="1">
      <c r="C240" s="26"/>
    </row>
    <row r="241" ht="12.75" customHeight="1">
      <c r="C241" s="26"/>
    </row>
    <row r="242" ht="12.75" customHeight="1">
      <c r="C242" s="26"/>
    </row>
    <row r="243" ht="12.75" customHeight="1">
      <c r="C243" s="26"/>
    </row>
    <row r="244" ht="12.75" customHeight="1">
      <c r="C244" s="26"/>
    </row>
    <row r="245" ht="12.75" customHeight="1">
      <c r="C245" s="26"/>
    </row>
    <row r="246" ht="12.75" customHeight="1">
      <c r="C246" s="26"/>
    </row>
    <row r="247" ht="12.75" customHeight="1">
      <c r="C247" s="26"/>
    </row>
    <row r="248" ht="12.75" customHeight="1">
      <c r="C248" s="26"/>
    </row>
    <row r="249" ht="12.75" customHeight="1">
      <c r="C249" s="26"/>
    </row>
    <row r="250" ht="12.75" customHeight="1">
      <c r="C250" s="26"/>
    </row>
    <row r="251" ht="12.75" customHeight="1">
      <c r="C251" s="26"/>
    </row>
    <row r="252" ht="12.75" customHeight="1">
      <c r="C252" s="26"/>
    </row>
    <row r="253" ht="12.75" customHeight="1">
      <c r="C253" s="26"/>
    </row>
    <row r="254" ht="12.75" customHeight="1">
      <c r="C254" s="26"/>
    </row>
    <row r="255" ht="12.75" customHeight="1">
      <c r="C255" s="26"/>
    </row>
    <row r="256" ht="12.75" customHeight="1">
      <c r="C256" s="26"/>
    </row>
    <row r="257" ht="12.75" customHeight="1">
      <c r="C257" s="26"/>
    </row>
    <row r="258" ht="12.75" customHeight="1">
      <c r="C258" s="26"/>
    </row>
    <row r="259" ht="12.75" customHeight="1">
      <c r="C259" s="26"/>
    </row>
    <row r="260" ht="12.75" customHeight="1">
      <c r="C260" s="26"/>
    </row>
    <row r="261" ht="12.75" customHeight="1">
      <c r="C261" s="26"/>
    </row>
    <row r="262" ht="12.75" customHeight="1">
      <c r="C262" s="26"/>
    </row>
    <row r="263" ht="12.75" customHeight="1">
      <c r="C263" s="26"/>
    </row>
    <row r="264" ht="12.75" customHeight="1">
      <c r="C264" s="26"/>
    </row>
    <row r="265" ht="12.75" customHeight="1">
      <c r="C265" s="26"/>
    </row>
    <row r="266" ht="12.75" customHeight="1">
      <c r="C266" s="26"/>
    </row>
    <row r="267" ht="12.75" customHeight="1">
      <c r="C267" s="26"/>
    </row>
    <row r="268" ht="12.75" customHeight="1">
      <c r="C268" s="26"/>
    </row>
    <row r="269" ht="12.75" customHeight="1">
      <c r="C269" s="26"/>
    </row>
    <row r="270" ht="12.75" customHeight="1">
      <c r="C270" s="26"/>
    </row>
    <row r="271" ht="12.75" customHeight="1">
      <c r="C271" s="26"/>
    </row>
    <row r="272" ht="12.75" customHeight="1">
      <c r="C272" s="26"/>
    </row>
    <row r="273" ht="12.75" customHeight="1">
      <c r="C273" s="26"/>
    </row>
    <row r="274" ht="12.75" customHeight="1">
      <c r="C274" s="26"/>
    </row>
    <row r="275" ht="12.75" customHeight="1">
      <c r="C275" s="26"/>
    </row>
    <row r="276" ht="12.75" customHeight="1">
      <c r="C276" s="26"/>
    </row>
    <row r="277" ht="12.75" customHeight="1">
      <c r="C277" s="26"/>
    </row>
    <row r="278" ht="12.75" customHeight="1">
      <c r="C278" s="26"/>
    </row>
    <row r="279" ht="12.75" customHeight="1">
      <c r="C279" s="26"/>
    </row>
    <row r="280" ht="12.75" customHeight="1">
      <c r="C280" s="26"/>
    </row>
    <row r="281" ht="12.75" customHeight="1">
      <c r="C281" s="26"/>
    </row>
    <row r="282" ht="12.75" customHeight="1">
      <c r="C282" s="26"/>
    </row>
    <row r="283" ht="12.75" customHeight="1">
      <c r="C283" s="26"/>
    </row>
    <row r="284" ht="12.75" customHeight="1">
      <c r="C284" s="26"/>
    </row>
    <row r="285" ht="12.75" customHeight="1">
      <c r="C285" s="26"/>
    </row>
    <row r="286" ht="12.75" customHeight="1">
      <c r="C286" s="26"/>
    </row>
    <row r="287" ht="12.75" customHeight="1">
      <c r="C287" s="26"/>
    </row>
    <row r="288" ht="12.75" customHeight="1">
      <c r="C288" s="26"/>
    </row>
    <row r="289" ht="12.75" customHeight="1">
      <c r="C289" s="26"/>
    </row>
    <row r="290" ht="12.75" customHeight="1">
      <c r="C290" s="26"/>
    </row>
    <row r="291" ht="12.75" customHeight="1">
      <c r="C291" s="26"/>
    </row>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1.025" footer="0.0" header="0.0" left="0.7875" right="0.7875" top="1.025"/>
  <pageSetup paperSize="9" orientation="portrait"/>
  <headerFooter>
    <oddHeader>&amp;C&amp;A</oddHeader>
    <oddFooter>&amp;CPágina &amp;P</oddFooter>
  </headerFooter>
  <drawing r:id="rId2"/>
  <legacyDrawing r:id="rId3"/>
</worksheet>
</file>